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\Desktop\armonizacion 16-1\ESTADOS FINANCIEROS 2020\12. EDOS FINANCIEROS DICIEMBRE 2020\"/>
    </mc:Choice>
  </mc:AlternateContent>
  <bookViews>
    <workbookView xWindow="0" yWindow="0" windowWidth="20490" windowHeight="7155"/>
  </bookViews>
  <sheets>
    <sheet name="DIC 2020" sheetId="1" r:id="rId1"/>
  </sheets>
  <definedNames>
    <definedName name="_xlnm.Print_Area" localSheetId="0">'DIC 2020'!$B$1:$L$149</definedName>
    <definedName name="_xlnm.Print_Titles" localSheetId="0">'DIC 2020'!$1:$5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7" i="1" l="1"/>
  <c r="I137" i="1"/>
  <c r="H136" i="1"/>
  <c r="L136" i="1" s="1"/>
  <c r="L135" i="1"/>
  <c r="L137" i="1" s="1"/>
  <c r="H135" i="1"/>
  <c r="I132" i="1"/>
  <c r="K131" i="1"/>
  <c r="H131" i="1"/>
  <c r="L131" i="1" s="1"/>
  <c r="K130" i="1"/>
  <c r="H130" i="1"/>
  <c r="L130" i="1" s="1"/>
  <c r="K129" i="1"/>
  <c r="H129" i="1"/>
  <c r="L129" i="1" s="1"/>
  <c r="L128" i="1"/>
  <c r="K128" i="1"/>
  <c r="H128" i="1"/>
  <c r="L127" i="1"/>
  <c r="K127" i="1"/>
  <c r="H127" i="1"/>
  <c r="K126" i="1"/>
  <c r="H126" i="1"/>
  <c r="L126" i="1" s="1"/>
  <c r="L125" i="1"/>
  <c r="K125" i="1"/>
  <c r="H125" i="1"/>
  <c r="L124" i="1"/>
  <c r="L132" i="1" s="1"/>
  <c r="K124" i="1"/>
  <c r="K132" i="1" s="1"/>
  <c r="H124" i="1"/>
  <c r="I121" i="1"/>
  <c r="K120" i="1"/>
  <c r="H120" i="1"/>
  <c r="L120" i="1" s="1"/>
  <c r="K119" i="1"/>
  <c r="H119" i="1"/>
  <c r="L119" i="1" s="1"/>
  <c r="L118" i="1"/>
  <c r="K118" i="1"/>
  <c r="K121" i="1" s="1"/>
  <c r="H118" i="1"/>
  <c r="L117" i="1"/>
  <c r="K117" i="1"/>
  <c r="H117" i="1"/>
  <c r="K116" i="1"/>
  <c r="H116" i="1"/>
  <c r="L116" i="1" s="1"/>
  <c r="L121" i="1" s="1"/>
  <c r="K110" i="1"/>
  <c r="I110" i="1"/>
  <c r="L109" i="1"/>
  <c r="H109" i="1"/>
  <c r="H108" i="1"/>
  <c r="L108" i="1" s="1"/>
  <c r="H107" i="1"/>
  <c r="L107" i="1" s="1"/>
  <c r="L106" i="1"/>
  <c r="H106" i="1"/>
  <c r="H105" i="1"/>
  <c r="H104" i="1"/>
  <c r="I99" i="1"/>
  <c r="I98" i="1"/>
  <c r="L98" i="1" s="1"/>
  <c r="H98" i="1"/>
  <c r="K97" i="1"/>
  <c r="H97" i="1"/>
  <c r="L97" i="1" s="1"/>
  <c r="L96" i="1"/>
  <c r="H96" i="1"/>
  <c r="I92" i="1"/>
  <c r="K91" i="1"/>
  <c r="K92" i="1" s="1"/>
  <c r="H91" i="1"/>
  <c r="L91" i="1" s="1"/>
  <c r="L92" i="1" s="1"/>
  <c r="L90" i="1"/>
  <c r="K90" i="1"/>
  <c r="H90" i="1"/>
  <c r="I86" i="1"/>
  <c r="K85" i="1"/>
  <c r="H85" i="1"/>
  <c r="L85" i="1" s="1"/>
  <c r="K84" i="1"/>
  <c r="H84" i="1"/>
  <c r="L84" i="1" s="1"/>
  <c r="K83" i="1"/>
  <c r="H83" i="1"/>
  <c r="L83" i="1" s="1"/>
  <c r="L82" i="1"/>
  <c r="K82" i="1"/>
  <c r="H82" i="1"/>
  <c r="H81" i="1"/>
  <c r="L81" i="1" s="1"/>
  <c r="K80" i="1"/>
  <c r="K86" i="1" s="1"/>
  <c r="H80" i="1"/>
  <c r="L80" i="1" s="1"/>
  <c r="K76" i="1"/>
  <c r="H75" i="1"/>
  <c r="L75" i="1" s="1"/>
  <c r="H74" i="1"/>
  <c r="L74" i="1" s="1"/>
  <c r="I73" i="1"/>
  <c r="L73" i="1" s="1"/>
  <c r="H73" i="1"/>
  <c r="I72" i="1"/>
  <c r="H72" i="1"/>
  <c r="L72" i="1" s="1"/>
  <c r="I71" i="1"/>
  <c r="L71" i="1" s="1"/>
  <c r="H71" i="1"/>
  <c r="I70" i="1"/>
  <c r="L70" i="1" s="1"/>
  <c r="H70" i="1"/>
  <c r="I69" i="1"/>
  <c r="I76" i="1" s="1"/>
  <c r="H69" i="1"/>
  <c r="H68" i="1"/>
  <c r="L68" i="1" s="1"/>
  <c r="H67" i="1"/>
  <c r="L67" i="1" s="1"/>
  <c r="L66" i="1"/>
  <c r="H66" i="1"/>
  <c r="L65" i="1"/>
  <c r="H65" i="1"/>
  <c r="I64" i="1"/>
  <c r="L64" i="1" s="1"/>
  <c r="H64" i="1"/>
  <c r="L63" i="1"/>
  <c r="I63" i="1"/>
  <c r="H63" i="1"/>
  <c r="I62" i="1"/>
  <c r="H62" i="1"/>
  <c r="L62" i="1" s="1"/>
  <c r="I61" i="1"/>
  <c r="L61" i="1" s="1"/>
  <c r="H61" i="1"/>
  <c r="I60" i="1"/>
  <c r="H60" i="1"/>
  <c r="L60" i="1" s="1"/>
  <c r="I59" i="1"/>
  <c r="L59" i="1" s="1"/>
  <c r="H59" i="1"/>
  <c r="I58" i="1"/>
  <c r="L58" i="1" s="1"/>
  <c r="H58" i="1"/>
  <c r="H57" i="1"/>
  <c r="L57" i="1" s="1"/>
  <c r="H56" i="1"/>
  <c r="L56" i="1" s="1"/>
  <c r="H55" i="1"/>
  <c r="L55" i="1" s="1"/>
  <c r="H54" i="1"/>
  <c r="H53" i="1"/>
  <c r="H52" i="1"/>
  <c r="L52" i="1" s="1"/>
  <c r="L48" i="1"/>
  <c r="K48" i="1"/>
  <c r="H48" i="1"/>
  <c r="K47" i="1"/>
  <c r="H47" i="1"/>
  <c r="L47" i="1" s="1"/>
  <c r="K46" i="1"/>
  <c r="H46" i="1"/>
  <c r="L46" i="1" s="1"/>
  <c r="L45" i="1"/>
  <c r="K45" i="1"/>
  <c r="H45" i="1"/>
  <c r="K44" i="1"/>
  <c r="H44" i="1"/>
  <c r="L44" i="1" s="1"/>
  <c r="I43" i="1"/>
  <c r="K43" i="1" s="1"/>
  <c r="H43" i="1"/>
  <c r="K42" i="1"/>
  <c r="I42" i="1"/>
  <c r="L42" i="1" s="1"/>
  <c r="H42" i="1"/>
  <c r="I41" i="1"/>
  <c r="L41" i="1" s="1"/>
  <c r="H41" i="1"/>
  <c r="K40" i="1"/>
  <c r="I40" i="1"/>
  <c r="L40" i="1" s="1"/>
  <c r="H40" i="1"/>
  <c r="H38" i="1"/>
  <c r="L38" i="1" s="1"/>
  <c r="L37" i="1"/>
  <c r="H37" i="1"/>
  <c r="H36" i="1"/>
  <c r="L36" i="1" s="1"/>
  <c r="I35" i="1"/>
  <c r="L35" i="1" s="1"/>
  <c r="H35" i="1"/>
  <c r="L34" i="1"/>
  <c r="K34" i="1"/>
  <c r="I34" i="1"/>
  <c r="H34" i="1"/>
  <c r="I33" i="1"/>
  <c r="I49" i="1" s="1"/>
  <c r="H33" i="1"/>
  <c r="L32" i="1"/>
  <c r="K32" i="1"/>
  <c r="I32" i="1"/>
  <c r="H32" i="1"/>
  <c r="K31" i="1"/>
  <c r="H31" i="1"/>
  <c r="L31" i="1" s="1"/>
  <c r="L30" i="1"/>
  <c r="K30" i="1"/>
  <c r="H30" i="1"/>
  <c r="K29" i="1"/>
  <c r="H29" i="1"/>
  <c r="L29" i="1" s="1"/>
  <c r="H28" i="1"/>
  <c r="L28" i="1" s="1"/>
  <c r="H27" i="1"/>
  <c r="L27" i="1" s="1"/>
  <c r="L26" i="1"/>
  <c r="H26" i="1"/>
  <c r="L25" i="1"/>
  <c r="H25" i="1"/>
  <c r="H24" i="1"/>
  <c r="L24" i="1" s="1"/>
  <c r="H23" i="1"/>
  <c r="L23" i="1" s="1"/>
  <c r="L22" i="1"/>
  <c r="H22" i="1"/>
  <c r="L21" i="1"/>
  <c r="H21" i="1"/>
  <c r="H20" i="1"/>
  <c r="L20" i="1" s="1"/>
  <c r="H19" i="1"/>
  <c r="L19" i="1" s="1"/>
  <c r="H18" i="1"/>
  <c r="L18" i="1" s="1"/>
  <c r="L17" i="1"/>
  <c r="H17" i="1"/>
  <c r="H16" i="1"/>
  <c r="L16" i="1" s="1"/>
  <c r="H15" i="1"/>
  <c r="L15" i="1" s="1"/>
  <c r="H14" i="1"/>
  <c r="L14" i="1" s="1"/>
  <c r="L13" i="1"/>
  <c r="H13" i="1"/>
  <c r="H12" i="1"/>
  <c r="L12" i="1" s="1"/>
  <c r="H11" i="1"/>
  <c r="L11" i="1" s="1"/>
  <c r="H10" i="1"/>
  <c r="L10" i="1" s="1"/>
  <c r="L110" i="1" l="1"/>
  <c r="L86" i="1"/>
  <c r="L99" i="1"/>
  <c r="L138" i="1" s="1"/>
  <c r="I100" i="1"/>
  <c r="I138" i="1"/>
  <c r="L43" i="1"/>
  <c r="K33" i="1"/>
  <c r="K49" i="1" s="1"/>
  <c r="K35" i="1"/>
  <c r="L33" i="1"/>
  <c r="L49" i="1" s="1"/>
  <c r="L69" i="1"/>
  <c r="L76" i="1" s="1"/>
  <c r="K98" i="1"/>
  <c r="K99" i="1" s="1"/>
  <c r="K41" i="1"/>
  <c r="K138" i="1" l="1"/>
</calcChain>
</file>

<file path=xl/sharedStrings.xml><?xml version="1.0" encoding="utf-8"?>
<sst xmlns="http://schemas.openxmlformats.org/spreadsheetml/2006/main" count="349" uniqueCount="176">
  <si>
    <t xml:space="preserve"> </t>
  </si>
  <si>
    <t>FIDEICOMISO DE PARQUES INDUSTRIALES DE MICHOACÁN</t>
  </si>
  <si>
    <t>DEPRECIACION DE BIENES MUEBLES AL 31 DE DICIEMBRE DE 2020.</t>
  </si>
  <si>
    <t>No.</t>
  </si>
  <si>
    <t>CUENTA</t>
  </si>
  <si>
    <t>CODIGO ARMONIZADO</t>
  </si>
  <si>
    <t>CONCEPTO</t>
  </si>
  <si>
    <t xml:space="preserve">FECHA DE ADQUISICION </t>
  </si>
  <si>
    <t>DIAS TRANSCURRIDOS</t>
  </si>
  <si>
    <t>IMPORTE SEGÚN LIBROS</t>
  </si>
  <si>
    <t>AÑOS DE VIDA UTIL</t>
  </si>
  <si>
    <t>DEPRECIACION MENSUAL</t>
  </si>
  <si>
    <t>DEPRECIACION ACUMULADA</t>
  </si>
  <si>
    <t>MOBILIARIO Y EQUIPO DE ADMINISTRACION</t>
  </si>
  <si>
    <t>1.-</t>
  </si>
  <si>
    <t>1241-1-51100</t>
  </si>
  <si>
    <t xml:space="preserve">MUEBLES DE OFICINA Y ESTANTERIA </t>
  </si>
  <si>
    <t>511-DG-00001010050007</t>
  </si>
  <si>
    <t>Archivero metal 4 componentes</t>
  </si>
  <si>
    <t>10 AÑOS</t>
  </si>
  <si>
    <t>511-RL-05001010050001</t>
  </si>
  <si>
    <t>Archivero de melamina 4 gavetas</t>
  </si>
  <si>
    <t>511-RL-05001010050002</t>
  </si>
  <si>
    <t>511-RL-05001010050003</t>
  </si>
  <si>
    <t>511-RL-05001010050004</t>
  </si>
  <si>
    <t>511-RL-05001010050005</t>
  </si>
  <si>
    <t>511-RL-05001010050006</t>
  </si>
  <si>
    <t>511-RL-05001010050007</t>
  </si>
  <si>
    <t>511-RL-05001010050008</t>
  </si>
  <si>
    <t>511-DG-00001010500001</t>
  </si>
  <si>
    <t>Escritorio de 1.70 x 1.90  3 piezas tipo isla</t>
  </si>
  <si>
    <t>511-SP-02001010500003</t>
  </si>
  <si>
    <t>Escritorio de madera 1.80 x .70 3 cajones</t>
  </si>
  <si>
    <t>511-RL-05001010500001</t>
  </si>
  <si>
    <t>Escritorio 1.80 con  porta teclado y credenza</t>
  </si>
  <si>
    <t>511-RL-05001010500002</t>
  </si>
  <si>
    <t>Esciritorio 1.60 con porta teclado y cajonera</t>
  </si>
  <si>
    <t>511-RL-05001010500003</t>
  </si>
  <si>
    <t xml:space="preserve">Escritorio 1.80 peninsular 2 cajones </t>
  </si>
  <si>
    <t>511-RL-05001010500004</t>
  </si>
  <si>
    <t>Escritorio melamina 1.80 y lateral 1.20</t>
  </si>
  <si>
    <t>511-RL-05001010500005</t>
  </si>
  <si>
    <t>511-RL-05001010500006</t>
  </si>
  <si>
    <t>511-RL-05001010500007</t>
  </si>
  <si>
    <t>511-RL-05001010500008</t>
  </si>
  <si>
    <t>15 Sillas de trabajo con brazos, ajuste de altura y base giratoria.</t>
  </si>
  <si>
    <t>Un Sillon Ejecutivo con ajuste de altura</t>
  </si>
  <si>
    <t>511-DG-</t>
  </si>
  <si>
    <t>Sillon genesis Chocolate</t>
  </si>
  <si>
    <t>Silla Apilable Laniss (8 pzas)</t>
  </si>
  <si>
    <t>511-ST</t>
  </si>
  <si>
    <t>Sillon Gerencial Hudson</t>
  </si>
  <si>
    <t>511-SP</t>
  </si>
  <si>
    <t>Sillon Gerencial Bacelo</t>
  </si>
  <si>
    <t>Silla Ejecutiva Celtic</t>
  </si>
  <si>
    <t>511-ST-03001010950003</t>
  </si>
  <si>
    <t xml:space="preserve">Mesa de madera 2.40 x 1.00 </t>
  </si>
  <si>
    <t>511-RL-05001010450001</t>
  </si>
  <si>
    <t>Credenza de melamina 1.60 x .40 x .75 4 gavetas 2 entrepaños</t>
  </si>
  <si>
    <t>511-RL-05001010450002</t>
  </si>
  <si>
    <t>511-ST-05002080600001</t>
  </si>
  <si>
    <t xml:space="preserve">Restirador de madera </t>
  </si>
  <si>
    <t>Sillas plegables de acero Meco (20 pzas)</t>
  </si>
  <si>
    <t>Mesa de Trabajo/Banquetes 2.43 m largo lifetime(2 pzas)</t>
  </si>
  <si>
    <t>Sillas plegables de acero Meco (5 pzas)</t>
  </si>
  <si>
    <t>Mesa de Trabajo/Banquetes 2.43 m largo lifetime(1 pzas)</t>
  </si>
  <si>
    <t>Compra de una carpa de 3mts x 3</t>
  </si>
  <si>
    <t xml:space="preserve">Tres anaqueles </t>
  </si>
  <si>
    <t xml:space="preserve">1 Sillas Ejecutiva </t>
  </si>
  <si>
    <t>5 Sillas Ejecutiva Fu en tela color negro</t>
  </si>
  <si>
    <t>TOTALES</t>
  </si>
  <si>
    <t>2.-</t>
  </si>
  <si>
    <t>1241-3-51500</t>
  </si>
  <si>
    <t>EQUIPO DE COMPUTO</t>
  </si>
  <si>
    <t>51500001050070001</t>
  </si>
  <si>
    <t>Computadora de Escritorio</t>
  </si>
  <si>
    <t>3 AÑOS</t>
  </si>
  <si>
    <t>515-SP-02001050060002</t>
  </si>
  <si>
    <t>Computadora portatil HP Mod. NX7400</t>
  </si>
  <si>
    <t>515-DA-04001050060002</t>
  </si>
  <si>
    <t>Computadora portatil Mod. 530</t>
  </si>
  <si>
    <t>515-DA-</t>
  </si>
  <si>
    <t>Computadora NB Samsung 300E4E</t>
  </si>
  <si>
    <t>515-SP-</t>
  </si>
  <si>
    <t>515-ST-</t>
  </si>
  <si>
    <t>Computadora Lenovo IDEACENTRE AIO C540</t>
  </si>
  <si>
    <t>515-DG-</t>
  </si>
  <si>
    <t>Computadora IMAC 21.5/2.9QC/2X4GB/ MARCA APPLE</t>
  </si>
  <si>
    <t>Computadora Lap MB AIR</t>
  </si>
  <si>
    <t>Computadora HP ELITE ONE</t>
  </si>
  <si>
    <t>515-DA</t>
  </si>
  <si>
    <t>515-DG</t>
  </si>
  <si>
    <t>IPAD AIR RD WIFI 16GB SILVER</t>
  </si>
  <si>
    <t>515-DG-00001050300005</t>
  </si>
  <si>
    <t>Impresora Laser Pro CP1025</t>
  </si>
  <si>
    <t>515-ST-03001050300009</t>
  </si>
  <si>
    <t>Impresora Laser a color HP CP1518</t>
  </si>
  <si>
    <t>515-ST-03001050300011</t>
  </si>
  <si>
    <t>Impresora HP CP1025NW</t>
  </si>
  <si>
    <t>515-DG-00001050300006</t>
  </si>
  <si>
    <t>Impresora hp Laser Color CP1025NW</t>
  </si>
  <si>
    <t>ALL IN ONE PROCESADOR CORRE I5</t>
  </si>
  <si>
    <t>TOSHIBA SATELLITE CORE I7</t>
  </si>
  <si>
    <t>515-JR-</t>
  </si>
  <si>
    <t>COMPUTADORA COMPLETA HP CORE I7</t>
  </si>
  <si>
    <t>IMPRESORA Y COMPLEMENTOS</t>
  </si>
  <si>
    <t>IMPRESORA</t>
  </si>
  <si>
    <t>1241-9-51900</t>
  </si>
  <si>
    <t>OTROS MOBILIARIOS Y EQUIPOS DE ADMINISTRACION</t>
  </si>
  <si>
    <t>519-ST-304001020300002</t>
  </si>
  <si>
    <t>Fotocopiadora Sharp Mod. AR-M207</t>
  </si>
  <si>
    <t>519-DA-04002090550001</t>
  </si>
  <si>
    <t>Refrigerador IEM</t>
  </si>
  <si>
    <t>519-DG-</t>
  </si>
  <si>
    <t>Frigobar</t>
  </si>
  <si>
    <t>Karcher Hidrolavadora Electrica</t>
  </si>
  <si>
    <t>Disco Externo</t>
  </si>
  <si>
    <t xml:space="preserve">Extintor </t>
  </si>
  <si>
    <t>1241-9-52301</t>
  </si>
  <si>
    <t>CAMARAS FOTOGRAFICAS Y DE VIDEO</t>
  </si>
  <si>
    <t>Camara Nikon P520 Cool Pix.</t>
  </si>
  <si>
    <t>565-ST-</t>
  </si>
  <si>
    <t>Camara Cannon PowerShot</t>
  </si>
  <si>
    <t>1242-9-52900</t>
  </si>
  <si>
    <t>OTRO MOBILIARIO Y EQUIPO EDUCACIONAL Y RECREATIVO</t>
  </si>
  <si>
    <t>519-UJ-02001050600001</t>
  </si>
  <si>
    <t xml:space="preserve">Pantalla </t>
  </si>
  <si>
    <t>5 AÑOS</t>
  </si>
  <si>
    <t>VIDEOPROYECTOR</t>
  </si>
  <si>
    <t>BOCINA BLUETOOTH SONY</t>
  </si>
  <si>
    <t>1244-1-54100</t>
  </si>
  <si>
    <t>VEHICULOS Y EQUIPO DE TRANSPORTE</t>
  </si>
  <si>
    <t>540-ST-12379</t>
  </si>
  <si>
    <t>NISSAN DOBLE CABINA  2011</t>
  </si>
  <si>
    <t>540-DA-12378</t>
  </si>
  <si>
    <t>540-DG-14301</t>
  </si>
  <si>
    <t>SUBURBAN 2016</t>
  </si>
  <si>
    <t>540-ST-14302</t>
  </si>
  <si>
    <t>AVEO 2016</t>
  </si>
  <si>
    <t>540-SP-14303</t>
  </si>
  <si>
    <t>540-DA-14304</t>
  </si>
  <si>
    <t>1246-5-56500</t>
  </si>
  <si>
    <t>EQUIPOS DE COMUNICACIÓN Y TELECOMUNICACION</t>
  </si>
  <si>
    <t>565-ST-03003020350001</t>
  </si>
  <si>
    <t>Central</t>
  </si>
  <si>
    <t>565-ST-03003022200002</t>
  </si>
  <si>
    <t>Complementario de equipo de telecominicaciones</t>
  </si>
  <si>
    <t>Un Aparato Celular Marca Apple Iphone 5S GB-SPA SPACE GRAY</t>
  </si>
  <si>
    <t>565-ST-03003020350003</t>
  </si>
  <si>
    <t>Un par de radio Motorola MS350MR 35</t>
  </si>
  <si>
    <t>Telefono Multilinea KX-T7730 Panasonic</t>
  </si>
  <si>
    <t>1246-7-56706</t>
  </si>
  <si>
    <t>HERRAMIENTAS Y MAQUINAS-HERRAMIENTA</t>
  </si>
  <si>
    <t>567-ST-03002012550005</t>
  </si>
  <si>
    <t>Podadora Husqvarna</t>
  </si>
  <si>
    <t>567-ST-03002012550006</t>
  </si>
  <si>
    <t>567-ST-03002012550007</t>
  </si>
  <si>
    <t>567-ST-0300201255000</t>
  </si>
  <si>
    <t>Desbrozadora Sthihl FS120</t>
  </si>
  <si>
    <t>Desbrozadora MR EFCO</t>
  </si>
  <si>
    <t>Desbrozadora Husqvarna Mod. 143RII</t>
  </si>
  <si>
    <t>1246-9-56900</t>
  </si>
  <si>
    <t>OTROS EQUIPOS</t>
  </si>
  <si>
    <t>569-ST-03002080700001</t>
  </si>
  <si>
    <t>Teodolito Leica Mod. TC407</t>
  </si>
  <si>
    <t>569-ST-03002080700002</t>
  </si>
  <si>
    <t>Teodolito Rossbach</t>
  </si>
  <si>
    <t>GRAN TOTAL</t>
  </si>
  <si>
    <t>ELABORO</t>
  </si>
  <si>
    <t>AUTORIZO</t>
  </si>
  <si>
    <t>LIC. NORBERTO BEDOLLA RENDON</t>
  </si>
  <si>
    <t>LIC. AURELIANO JAVIER MENDOZA MONTAÑO</t>
  </si>
  <si>
    <t>DELEGADO ADMINISTRATIVO</t>
  </si>
  <si>
    <t>DIRECTOR GENERAL</t>
  </si>
  <si>
    <t>NOTA:</t>
  </si>
  <si>
    <t>EL CODIGO ARMONIZADO ESTA INTEGRADO POR LOS TRES DIGITOS SEGÚN EL CATALAGO DE BIENES ARMONIZADOS Y LOS NUMEROS RESTANTES SON EL NUMERO DE INVENTARIO SEGÚN PATRIMONIO.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</si>
</sst>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1"/>
      <color rgb="FF006100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/>
    <xf numFmtId="14" fontId="6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5" xfId="0" applyFont="1" applyBorder="1"/>
    <xf numFmtId="0" fontId="7" fillId="0" borderId="5" xfId="0" applyFont="1" applyBorder="1"/>
    <xf numFmtId="49" fontId="6" fillId="3" borderId="5" xfId="0" quotePrefix="1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15" fontId="6" fillId="3" borderId="5" xfId="0" applyNumberFormat="1" applyFont="1" applyFill="1" applyBorder="1" applyAlignment="1">
      <alignment horizontal="center" wrapText="1"/>
    </xf>
    <xf numFmtId="0" fontId="6" fillId="3" borderId="5" xfId="0" applyNumberFormat="1" applyFont="1" applyFill="1" applyBorder="1" applyAlignment="1">
      <alignment horizontal="center" wrapText="1"/>
    </xf>
    <xf numFmtId="4" fontId="6" fillId="3" borderId="5" xfId="0" applyNumberFormat="1" applyFont="1" applyFill="1" applyBorder="1" applyAlignment="1">
      <alignment wrapText="1"/>
    </xf>
    <xf numFmtId="0" fontId="7" fillId="3" borderId="5" xfId="0" applyFont="1" applyFill="1" applyBorder="1" applyAlignment="1">
      <alignment horizontal="center"/>
    </xf>
    <xf numFmtId="4" fontId="6" fillId="3" borderId="5" xfId="0" applyNumberFormat="1" applyFont="1" applyFill="1" applyBorder="1" applyAlignment="1">
      <alignment horizontal="right"/>
    </xf>
    <xf numFmtId="4" fontId="0" fillId="0" borderId="0" xfId="0" applyNumberFormat="1"/>
    <xf numFmtId="49" fontId="8" fillId="3" borderId="6" xfId="0" quotePrefix="1" applyNumberFormat="1" applyFont="1" applyFill="1" applyBorder="1" applyAlignment="1">
      <alignment wrapText="1"/>
    </xf>
    <xf numFmtId="0" fontId="0" fillId="3" borderId="6" xfId="0" applyFill="1" applyBorder="1" applyAlignment="1">
      <alignment wrapText="1"/>
    </xf>
    <xf numFmtId="4" fontId="6" fillId="3" borderId="6" xfId="0" applyNumberFormat="1" applyFont="1" applyFill="1" applyBorder="1" applyAlignment="1">
      <alignment wrapText="1"/>
    </xf>
    <xf numFmtId="49" fontId="6" fillId="0" borderId="5" xfId="0" quotePrefix="1" applyNumberFormat="1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15" fontId="6" fillId="0" borderId="5" xfId="0" applyNumberFormat="1" applyFont="1" applyFill="1" applyBorder="1" applyAlignment="1">
      <alignment horizontal="center" wrapText="1"/>
    </xf>
    <xf numFmtId="0" fontId="6" fillId="0" borderId="5" xfId="0" applyNumberFormat="1" applyFont="1" applyFill="1" applyBorder="1" applyAlignment="1">
      <alignment horizontal="center" wrapText="1"/>
    </xf>
    <xf numFmtId="4" fontId="6" fillId="0" borderId="5" xfId="0" applyNumberFormat="1" applyFont="1" applyFill="1" applyBorder="1" applyAlignment="1">
      <alignment wrapText="1"/>
    </xf>
    <xf numFmtId="4" fontId="6" fillId="0" borderId="5" xfId="0" applyNumberFormat="1" applyFont="1" applyBorder="1" applyAlignment="1">
      <alignment horizontal="right"/>
    </xf>
    <xf numFmtId="4" fontId="8" fillId="0" borderId="0" xfId="0" applyNumberFormat="1" applyFont="1"/>
    <xf numFmtId="0" fontId="8" fillId="0" borderId="0" xfId="0" applyFont="1"/>
    <xf numFmtId="49" fontId="6" fillId="0" borderId="5" xfId="0" quotePrefix="1" applyNumberFormat="1" applyFont="1" applyBorder="1" applyAlignment="1">
      <alignment wrapText="1"/>
    </xf>
    <xf numFmtId="0" fontId="6" fillId="0" borderId="5" xfId="0" applyFont="1" applyBorder="1" applyAlignment="1">
      <alignment wrapText="1"/>
    </xf>
    <xf numFmtId="15" fontId="6" fillId="0" borderId="5" xfId="0" applyNumberFormat="1" applyFont="1" applyBorder="1" applyAlignment="1">
      <alignment horizontal="center" wrapText="1"/>
    </xf>
    <xf numFmtId="4" fontId="9" fillId="2" borderId="7" xfId="1" applyNumberFormat="1" applyFont="1" applyBorder="1" applyAlignment="1">
      <alignment wrapText="1"/>
    </xf>
    <xf numFmtId="4" fontId="6" fillId="0" borderId="0" xfId="0" applyNumberFormat="1" applyFont="1" applyAlignment="1">
      <alignment horizontal="right"/>
    </xf>
    <xf numFmtId="15" fontId="6" fillId="0" borderId="8" xfId="0" applyNumberFormat="1" applyFont="1" applyBorder="1" applyAlignment="1">
      <alignment horizontal="center" wrapText="1"/>
    </xf>
    <xf numFmtId="4" fontId="6" fillId="0" borderId="9" xfId="0" applyNumberFormat="1" applyFont="1" applyFill="1" applyBorder="1" applyAlignment="1">
      <alignment wrapText="1"/>
    </xf>
    <xf numFmtId="4" fontId="6" fillId="0" borderId="9" xfId="0" applyNumberFormat="1" applyFont="1" applyBorder="1" applyAlignment="1">
      <alignment horizontal="right"/>
    </xf>
    <xf numFmtId="15" fontId="7" fillId="0" borderId="8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7" fillId="0" borderId="11" xfId="0" applyNumberFormat="1" applyFont="1" applyFill="1" applyBorder="1" applyAlignment="1">
      <alignment wrapText="1"/>
    </xf>
    <xf numFmtId="0" fontId="7" fillId="0" borderId="5" xfId="0" applyFont="1" applyBorder="1" applyAlignment="1">
      <alignment wrapText="1"/>
    </xf>
    <xf numFmtId="15" fontId="7" fillId="0" borderId="5" xfId="0" applyNumberFormat="1" applyFont="1" applyBorder="1" applyAlignment="1">
      <alignment horizontal="center" wrapText="1"/>
    </xf>
    <xf numFmtId="49" fontId="6" fillId="3" borderId="5" xfId="0" quotePrefix="1" applyNumberFormat="1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15" fontId="6" fillId="3" borderId="5" xfId="0" applyNumberFormat="1" applyFont="1" applyFill="1" applyBorder="1" applyAlignment="1">
      <alignment horizontal="center" vertical="top" wrapText="1"/>
    </xf>
    <xf numFmtId="4" fontId="6" fillId="3" borderId="5" xfId="0" applyNumberFormat="1" applyFont="1" applyFill="1" applyBorder="1" applyAlignment="1">
      <alignment vertical="top" wrapText="1"/>
    </xf>
    <xf numFmtId="49" fontId="8" fillId="3" borderId="12" xfId="0" quotePrefix="1" applyNumberFormat="1" applyFont="1" applyFill="1" applyBorder="1" applyAlignment="1">
      <alignment vertical="top" wrapText="1"/>
    </xf>
    <xf numFmtId="15" fontId="6" fillId="3" borderId="8" xfId="0" applyNumberFormat="1" applyFont="1" applyFill="1" applyBorder="1" applyAlignment="1">
      <alignment horizontal="center" vertical="top" wrapText="1"/>
    </xf>
    <xf numFmtId="4" fontId="6" fillId="3" borderId="13" xfId="0" applyNumberFormat="1" applyFont="1" applyFill="1" applyBorder="1" applyAlignment="1">
      <alignment vertical="top" wrapText="1"/>
    </xf>
    <xf numFmtId="49" fontId="8" fillId="3" borderId="14" xfId="0" quotePrefix="1" applyNumberFormat="1" applyFont="1" applyFill="1" applyBorder="1" applyAlignment="1">
      <alignment vertical="top" wrapText="1"/>
    </xf>
    <xf numFmtId="0" fontId="6" fillId="3" borderId="10" xfId="0" applyNumberFormat="1" applyFont="1" applyFill="1" applyBorder="1" applyAlignment="1">
      <alignment horizontal="center" wrapText="1"/>
    </xf>
    <xf numFmtId="4" fontId="7" fillId="0" borderId="15" xfId="0" applyNumberFormat="1" applyFont="1" applyFill="1" applyBorder="1" applyAlignment="1">
      <alignment wrapText="1"/>
    </xf>
    <xf numFmtId="4" fontId="6" fillId="0" borderId="0" xfId="0" applyNumberFormat="1" applyFont="1" applyFill="1" applyBorder="1" applyAlignment="1">
      <alignment wrapText="1"/>
    </xf>
    <xf numFmtId="15" fontId="6" fillId="0" borderId="5" xfId="0" applyNumberFormat="1" applyFont="1" applyBorder="1" applyAlignment="1">
      <alignment horizontal="center"/>
    </xf>
    <xf numFmtId="15" fontId="6" fillId="0" borderId="8" xfId="0" applyNumberFormat="1" applyFont="1" applyFill="1" applyBorder="1" applyAlignment="1">
      <alignment horizontal="center" wrapText="1"/>
    </xf>
    <xf numFmtId="0" fontId="0" fillId="0" borderId="16" xfId="0" applyBorder="1"/>
    <xf numFmtId="0" fontId="7" fillId="0" borderId="16" xfId="0" applyFont="1" applyBorder="1" applyAlignment="1">
      <alignment horizontal="center"/>
    </xf>
    <xf numFmtId="4" fontId="6" fillId="0" borderId="16" xfId="0" applyNumberFormat="1" applyFont="1" applyBorder="1" applyAlignment="1">
      <alignment horizontal="right"/>
    </xf>
    <xf numFmtId="49" fontId="6" fillId="0" borderId="5" xfId="0" quotePrefix="1" applyNumberFormat="1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15" fontId="6" fillId="0" borderId="8" xfId="0" applyNumberFormat="1" applyFont="1" applyFill="1" applyBorder="1" applyAlignment="1">
      <alignment horizontal="center" vertical="top" wrapText="1"/>
    </xf>
    <xf numFmtId="4" fontId="6" fillId="0" borderId="5" xfId="0" applyNumberFormat="1" applyFont="1" applyFill="1" applyBorder="1" applyAlignment="1">
      <alignment vertical="top" wrapText="1"/>
    </xf>
    <xf numFmtId="4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" fontId="6" fillId="0" borderId="0" xfId="0" applyNumberFormat="1" applyFont="1" applyBorder="1" applyAlignment="1">
      <alignment horizontal="right"/>
    </xf>
    <xf numFmtId="49" fontId="7" fillId="0" borderId="5" xfId="0" quotePrefix="1" applyNumberFormat="1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15" fontId="7" fillId="0" borderId="5" xfId="0" applyNumberFormat="1" applyFont="1" applyFill="1" applyBorder="1" applyAlignment="1">
      <alignment horizontal="center" wrapText="1"/>
    </xf>
    <xf numFmtId="4" fontId="6" fillId="0" borderId="8" xfId="0" applyNumberFormat="1" applyFont="1" applyFill="1" applyBorder="1" applyAlignment="1">
      <alignment wrapText="1"/>
    </xf>
    <xf numFmtId="0" fontId="6" fillId="0" borderId="12" xfId="0" applyFont="1" applyBorder="1" applyAlignment="1">
      <alignment horizontal="center"/>
    </xf>
    <xf numFmtId="4" fontId="6" fillId="0" borderId="12" xfId="0" applyNumberFormat="1" applyFont="1" applyBorder="1" applyAlignment="1">
      <alignment horizontal="right"/>
    </xf>
    <xf numFmtId="15" fontId="6" fillId="0" borderId="5" xfId="0" applyNumberFormat="1" applyFont="1" applyFill="1" applyBorder="1" applyAlignment="1">
      <alignment horizontal="center" vertical="top" wrapText="1"/>
    </xf>
    <xf numFmtId="15" fontId="7" fillId="0" borderId="5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" fontId="6" fillId="0" borderId="4" xfId="0" applyNumberFormat="1" applyFont="1" applyBorder="1" applyAlignment="1">
      <alignment horizontal="right"/>
    </xf>
    <xf numFmtId="0" fontId="6" fillId="3" borderId="5" xfId="0" applyFont="1" applyFill="1" applyBorder="1" applyAlignment="1">
      <alignment horizontal="left"/>
    </xf>
    <xf numFmtId="0" fontId="6" fillId="3" borderId="5" xfId="0" applyFont="1" applyFill="1" applyBorder="1"/>
    <xf numFmtId="15" fontId="6" fillId="3" borderId="5" xfId="0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5" fontId="6" fillId="3" borderId="8" xfId="0" applyNumberFormat="1" applyFont="1" applyFill="1" applyBorder="1" applyAlignment="1">
      <alignment horizontal="center"/>
    </xf>
    <xf numFmtId="4" fontId="6" fillId="3" borderId="9" xfId="0" applyNumberFormat="1" applyFont="1" applyFill="1" applyBorder="1"/>
    <xf numFmtId="0" fontId="7" fillId="0" borderId="5" xfId="0" applyFont="1" applyBorder="1" applyAlignment="1">
      <alignment horizontal="left"/>
    </xf>
    <xf numFmtId="4" fontId="7" fillId="0" borderId="0" xfId="0" applyNumberFormat="1" applyFont="1" applyBorder="1" applyAlignment="1">
      <alignment horizontal="center"/>
    </xf>
    <xf numFmtId="4" fontId="6" fillId="0" borderId="5" xfId="0" applyNumberFormat="1" applyFont="1" applyBorder="1"/>
    <xf numFmtId="49" fontId="6" fillId="0" borderId="5" xfId="0" quotePrefix="1" applyNumberFormat="1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7" fillId="3" borderId="17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49" fontId="6" fillId="3" borderId="17" xfId="0" quotePrefix="1" applyNumberFormat="1" applyFont="1" applyFill="1" applyBorder="1" applyAlignment="1">
      <alignment wrapText="1"/>
    </xf>
    <xf numFmtId="0" fontId="6" fillId="3" borderId="17" xfId="0" applyFont="1" applyFill="1" applyBorder="1" applyAlignment="1">
      <alignment wrapText="1"/>
    </xf>
    <xf numFmtId="15" fontId="6" fillId="3" borderId="17" xfId="0" applyNumberFormat="1" applyFont="1" applyFill="1" applyBorder="1" applyAlignment="1">
      <alignment horizontal="center" wrapText="1"/>
    </xf>
    <xf numFmtId="4" fontId="6" fillId="3" borderId="17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49" fontId="6" fillId="0" borderId="0" xfId="0" quotePrefix="1" applyNumberFormat="1" applyFont="1" applyFill="1" applyBorder="1" applyAlignment="1">
      <alignment wrapText="1"/>
    </xf>
    <xf numFmtId="0" fontId="6" fillId="0" borderId="18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8" fillId="0" borderId="0" xfId="0" quotePrefix="1" applyNumberFormat="1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4" fontId="0" fillId="0" borderId="0" xfId="0" applyNumberForma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" fillId="0" borderId="0" xfId="1" applyFill="1" applyBorder="1" applyAlignment="1">
      <alignment horizontal="center" vertical="center" wrapText="1"/>
    </xf>
    <xf numFmtId="4" fontId="1" fillId="0" borderId="0" xfId="1" applyNumberForma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quotePrefix="1" applyFont="1" applyBorder="1" applyAlignment="1">
      <alignment wrapText="1"/>
    </xf>
    <xf numFmtId="4" fontId="0" fillId="0" borderId="0" xfId="0" applyNumberFormat="1" applyBorder="1" applyAlignment="1">
      <alignment wrapText="1"/>
    </xf>
    <xf numFmtId="0" fontId="10" fillId="0" borderId="0" xfId="0" applyFont="1"/>
    <xf numFmtId="0" fontId="11" fillId="0" borderId="0" xfId="0" applyFont="1" applyAlignment="1">
      <alignment horizontal="justify" vertical="justify" wrapText="1"/>
    </xf>
    <xf numFmtId="0" fontId="11" fillId="0" borderId="0" xfId="0" applyFont="1" applyAlignment="1">
      <alignment horizontal="justify" vertical="justify" wrapText="1"/>
    </xf>
  </cellXfs>
  <cellStyles count="2">
    <cellStyle name="Buena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28575</xdr:rowOff>
    </xdr:from>
    <xdr:to>
      <xdr:col>2</xdr:col>
      <xdr:colOff>914400</xdr:colOff>
      <xdr:row>4</xdr:row>
      <xdr:rowOff>190500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0"/>
          <a:ext cx="962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800100</xdr:colOff>
      <xdr:row>1</xdr:row>
      <xdr:rowOff>57150</xdr:rowOff>
    </xdr:from>
    <xdr:to>
      <xdr:col>11</xdr:col>
      <xdr:colOff>790575</xdr:colOff>
      <xdr:row>5</xdr:row>
      <xdr:rowOff>156108</xdr:rowOff>
    </xdr:to>
    <xdr:pic>
      <xdr:nvPicPr>
        <xdr:cNvPr id="3" name="Imagen 2" descr="logo 1 (2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219075"/>
          <a:ext cx="942975" cy="784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9"/>
  <sheetViews>
    <sheetView tabSelected="1" topLeftCell="B122" workbookViewId="0">
      <selection activeCell="B6" sqref="B6"/>
    </sheetView>
  </sheetViews>
  <sheetFormatPr baseColWidth="10" defaultRowHeight="12.75" x14ac:dyDescent="0.2"/>
  <cols>
    <col min="1" max="1" width="2.85546875" hidden="1" customWidth="1"/>
    <col min="2" max="2" width="4.28515625" customWidth="1"/>
    <col min="3" max="3" width="16.85546875" customWidth="1"/>
    <col min="4" max="4" width="7.42578125" customWidth="1"/>
    <col min="5" max="5" width="14.140625" customWidth="1"/>
    <col min="6" max="6" width="36.28515625" customWidth="1"/>
    <col min="7" max="8" width="17.42578125" customWidth="1"/>
    <col min="9" max="9" width="16.28515625" customWidth="1"/>
    <col min="10" max="12" width="14.28515625" customWidth="1"/>
    <col min="13" max="13" width="9.42578125" bestFit="1" customWidth="1"/>
    <col min="14" max="14" width="7.7109375" bestFit="1" customWidth="1"/>
    <col min="15" max="15" width="10.28515625" bestFit="1" customWidth="1"/>
    <col min="16" max="16" width="10.28515625" customWidth="1"/>
    <col min="17" max="17" width="18.5703125" customWidth="1"/>
    <col min="18" max="18" width="12.5703125" customWidth="1"/>
    <col min="19" max="19" width="28" customWidth="1"/>
    <col min="20" max="20" width="9.85546875" customWidth="1"/>
    <col min="21" max="21" width="10.7109375" customWidth="1"/>
    <col min="22" max="22" width="9.7109375" customWidth="1"/>
    <col min="23" max="23" width="11.7109375" customWidth="1"/>
    <col min="24" max="24" width="13.140625" customWidth="1"/>
    <col min="25" max="25" width="14.42578125" customWidth="1"/>
    <col min="26" max="26" width="11.7109375" bestFit="1" customWidth="1"/>
  </cols>
  <sheetData>
    <row r="1" spans="2:23" x14ac:dyDescent="0.2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V1" s="2" t="s">
        <v>0</v>
      </c>
    </row>
    <row r="2" spans="2:23" x14ac:dyDescent="0.2"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V2" s="2" t="s">
        <v>0</v>
      </c>
    </row>
    <row r="3" spans="2:23" ht="6.75" customHeight="1" x14ac:dyDescent="0.2"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3" ht="18.75" customHeight="1" x14ac:dyDescent="0.25">
      <c r="B4" s="3" t="s">
        <v>1</v>
      </c>
      <c r="C4" s="3"/>
      <c r="D4" s="4"/>
      <c r="E4" s="4"/>
      <c r="F4" s="4"/>
      <c r="G4" s="4"/>
      <c r="H4" s="4"/>
      <c r="I4" s="4"/>
      <c r="J4" s="4"/>
      <c r="K4" s="4"/>
      <c r="L4" s="4"/>
      <c r="M4" s="5"/>
      <c r="N4" s="5"/>
      <c r="O4" s="5"/>
      <c r="P4" s="5"/>
      <c r="Q4" s="5"/>
      <c r="R4" s="5"/>
      <c r="S4" s="5"/>
      <c r="T4" s="5"/>
      <c r="U4" s="5"/>
      <c r="V4" s="5"/>
    </row>
    <row r="5" spans="2:23" ht="15.75" customHeight="1" x14ac:dyDescent="0.25">
      <c r="B5" s="6" t="s">
        <v>2</v>
      </c>
      <c r="C5" s="6"/>
      <c r="D5" s="6"/>
      <c r="E5" s="6"/>
      <c r="F5" s="6"/>
      <c r="G5" s="6"/>
      <c r="H5" s="6"/>
      <c r="I5" s="6"/>
      <c r="J5" s="6"/>
      <c r="K5" s="6"/>
      <c r="L5" s="6"/>
      <c r="M5" s="7"/>
      <c r="O5" s="5"/>
      <c r="P5" s="5"/>
      <c r="Q5" s="5"/>
      <c r="R5" s="5"/>
      <c r="S5" s="5"/>
      <c r="T5" s="5"/>
      <c r="U5" s="5"/>
      <c r="V5" s="5"/>
      <c r="W5" s="5"/>
    </row>
    <row r="6" spans="2:23" ht="13.5" thickBot="1" x14ac:dyDescent="0.25">
      <c r="D6" s="8"/>
      <c r="E6" s="8"/>
      <c r="F6" s="8"/>
      <c r="G6" s="8"/>
      <c r="H6" s="8"/>
      <c r="I6" s="8"/>
      <c r="J6" s="8"/>
      <c r="K6" s="8"/>
      <c r="L6" s="9">
        <v>44196</v>
      </c>
    </row>
    <row r="7" spans="2:23" ht="42" customHeight="1" thickBot="1" x14ac:dyDescent="0.25">
      <c r="B7" s="10" t="s">
        <v>3</v>
      </c>
      <c r="C7" s="10" t="s">
        <v>4</v>
      </c>
      <c r="D7" s="11" t="s">
        <v>5</v>
      </c>
      <c r="E7" s="12"/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</row>
    <row r="8" spans="2:23" x14ac:dyDescent="0.2">
      <c r="B8" s="13"/>
      <c r="C8" s="14">
        <v>1241</v>
      </c>
      <c r="D8" s="14">
        <v>51</v>
      </c>
      <c r="E8" s="13"/>
      <c r="F8" s="15" t="s">
        <v>13</v>
      </c>
      <c r="G8" s="15"/>
      <c r="H8" s="15"/>
      <c r="I8" s="13"/>
      <c r="J8" s="13"/>
      <c r="K8" s="13"/>
      <c r="L8" s="13"/>
    </row>
    <row r="9" spans="2:23" x14ac:dyDescent="0.2">
      <c r="B9" s="16" t="s">
        <v>14</v>
      </c>
      <c r="C9" s="17" t="s">
        <v>15</v>
      </c>
      <c r="D9" s="17">
        <v>511</v>
      </c>
      <c r="E9" s="18" t="s">
        <v>0</v>
      </c>
      <c r="F9" s="19" t="s">
        <v>16</v>
      </c>
      <c r="G9" s="19"/>
      <c r="H9" s="19"/>
      <c r="I9" s="18"/>
      <c r="J9" s="8"/>
      <c r="K9" s="8"/>
      <c r="L9" s="8"/>
    </row>
    <row r="10" spans="2:23" ht="36" x14ac:dyDescent="0.2">
      <c r="B10" s="16" t="s">
        <v>0</v>
      </c>
      <c r="C10" s="17"/>
      <c r="D10" s="18"/>
      <c r="E10" s="20" t="s">
        <v>17</v>
      </c>
      <c r="F10" s="21" t="s">
        <v>18</v>
      </c>
      <c r="G10" s="22">
        <v>39246</v>
      </c>
      <c r="H10" s="23">
        <f>$L6-G10</f>
        <v>4950</v>
      </c>
      <c r="I10" s="24">
        <v>6845.95</v>
      </c>
      <c r="J10" s="25" t="s">
        <v>19</v>
      </c>
      <c r="K10" s="26">
        <v>0</v>
      </c>
      <c r="L10" s="26">
        <f>(I10*0.1)/365*H10</f>
        <v>9284.2335616438359</v>
      </c>
      <c r="M10" s="27" t="s">
        <v>0</v>
      </c>
    </row>
    <row r="11" spans="2:23" ht="36" x14ac:dyDescent="0.2">
      <c r="B11" s="16"/>
      <c r="C11" s="17"/>
      <c r="D11" s="18"/>
      <c r="E11" s="20" t="s">
        <v>20</v>
      </c>
      <c r="F11" s="21" t="s">
        <v>21</v>
      </c>
      <c r="G11" s="22">
        <v>39246</v>
      </c>
      <c r="H11" s="23">
        <f t="shared" ref="H11:H48" si="0">L$6-G11</f>
        <v>4950</v>
      </c>
      <c r="I11" s="24">
        <v>2912.95</v>
      </c>
      <c r="J11" s="25" t="s">
        <v>19</v>
      </c>
      <c r="K11" s="26">
        <v>0</v>
      </c>
      <c r="L11" s="26">
        <f t="shared" ref="L11:L38" si="1">(I11*0.1)/365*H11</f>
        <v>3950.4390410958904</v>
      </c>
    </row>
    <row r="12" spans="2:23" ht="36" x14ac:dyDescent="0.2">
      <c r="B12" s="16"/>
      <c r="C12" s="17"/>
      <c r="D12" s="18"/>
      <c r="E12" s="20" t="s">
        <v>22</v>
      </c>
      <c r="F12" s="21" t="s">
        <v>21</v>
      </c>
      <c r="G12" s="22">
        <v>39246</v>
      </c>
      <c r="H12" s="23">
        <f t="shared" si="0"/>
        <v>4950</v>
      </c>
      <c r="I12" s="24">
        <v>2912.95</v>
      </c>
      <c r="J12" s="25" t="s">
        <v>19</v>
      </c>
      <c r="K12" s="26">
        <v>0</v>
      </c>
      <c r="L12" s="26">
        <f t="shared" si="1"/>
        <v>3950.4390410958904</v>
      </c>
    </row>
    <row r="13" spans="2:23" ht="36" x14ac:dyDescent="0.2">
      <c r="B13" s="16"/>
      <c r="C13" s="17"/>
      <c r="D13" s="18"/>
      <c r="E13" s="20" t="s">
        <v>23</v>
      </c>
      <c r="F13" s="21" t="s">
        <v>21</v>
      </c>
      <c r="G13" s="22">
        <v>39246</v>
      </c>
      <c r="H13" s="23">
        <f t="shared" si="0"/>
        <v>4950</v>
      </c>
      <c r="I13" s="24">
        <v>2912.95</v>
      </c>
      <c r="J13" s="25" t="s">
        <v>19</v>
      </c>
      <c r="K13" s="26">
        <v>0</v>
      </c>
      <c r="L13" s="26">
        <f t="shared" si="1"/>
        <v>3950.4390410958904</v>
      </c>
    </row>
    <row r="14" spans="2:23" ht="36" x14ac:dyDescent="0.2">
      <c r="B14" s="16"/>
      <c r="C14" s="17"/>
      <c r="D14" s="18"/>
      <c r="E14" s="20" t="s">
        <v>24</v>
      </c>
      <c r="F14" s="21" t="s">
        <v>21</v>
      </c>
      <c r="G14" s="22">
        <v>39246</v>
      </c>
      <c r="H14" s="23">
        <f t="shared" si="0"/>
        <v>4950</v>
      </c>
      <c r="I14" s="24">
        <v>2912.95</v>
      </c>
      <c r="J14" s="25" t="s">
        <v>19</v>
      </c>
      <c r="K14" s="26">
        <v>0</v>
      </c>
      <c r="L14" s="26">
        <f t="shared" si="1"/>
        <v>3950.4390410958904</v>
      </c>
    </row>
    <row r="15" spans="2:23" ht="36" x14ac:dyDescent="0.2">
      <c r="B15" s="16"/>
      <c r="C15" s="17"/>
      <c r="D15" s="18"/>
      <c r="E15" s="20" t="s">
        <v>25</v>
      </c>
      <c r="F15" s="21" t="s">
        <v>21</v>
      </c>
      <c r="G15" s="22">
        <v>39246</v>
      </c>
      <c r="H15" s="23">
        <f t="shared" si="0"/>
        <v>4950</v>
      </c>
      <c r="I15" s="24">
        <v>2912.95</v>
      </c>
      <c r="J15" s="25" t="s">
        <v>19</v>
      </c>
      <c r="K15" s="26" t="s">
        <v>0</v>
      </c>
      <c r="L15" s="26">
        <f t="shared" si="1"/>
        <v>3950.4390410958904</v>
      </c>
    </row>
    <row r="16" spans="2:23" ht="36" x14ac:dyDescent="0.2">
      <c r="B16" s="16"/>
      <c r="C16" s="17"/>
      <c r="D16" s="18"/>
      <c r="E16" s="20" t="s">
        <v>26</v>
      </c>
      <c r="F16" s="21" t="s">
        <v>21</v>
      </c>
      <c r="G16" s="22">
        <v>39246</v>
      </c>
      <c r="H16" s="23">
        <f t="shared" si="0"/>
        <v>4950</v>
      </c>
      <c r="I16" s="24">
        <v>2912.95</v>
      </c>
      <c r="J16" s="25" t="s">
        <v>19</v>
      </c>
      <c r="K16" s="26">
        <v>0</v>
      </c>
      <c r="L16" s="26">
        <f t="shared" si="1"/>
        <v>3950.4390410958904</v>
      </c>
    </row>
    <row r="17" spans="2:13" ht="36" x14ac:dyDescent="0.2">
      <c r="B17" s="16"/>
      <c r="C17" s="17"/>
      <c r="D17" s="18"/>
      <c r="E17" s="20" t="s">
        <v>27</v>
      </c>
      <c r="F17" s="21" t="s">
        <v>21</v>
      </c>
      <c r="G17" s="22">
        <v>39246</v>
      </c>
      <c r="H17" s="23">
        <f t="shared" si="0"/>
        <v>4950</v>
      </c>
      <c r="I17" s="24">
        <v>2912.95</v>
      </c>
      <c r="J17" s="25" t="s">
        <v>19</v>
      </c>
      <c r="K17" s="26">
        <v>0</v>
      </c>
      <c r="L17" s="26">
        <f t="shared" si="1"/>
        <v>3950.4390410958904</v>
      </c>
    </row>
    <row r="18" spans="2:13" ht="36" x14ac:dyDescent="0.2">
      <c r="B18" s="16"/>
      <c r="C18" s="17"/>
      <c r="D18" s="18"/>
      <c r="E18" s="20" t="s">
        <v>28</v>
      </c>
      <c r="F18" s="21" t="s">
        <v>21</v>
      </c>
      <c r="G18" s="22">
        <v>39246</v>
      </c>
      <c r="H18" s="23">
        <f t="shared" si="0"/>
        <v>4950</v>
      </c>
      <c r="I18" s="24">
        <v>2912.95</v>
      </c>
      <c r="J18" s="25" t="s">
        <v>19</v>
      </c>
      <c r="K18" s="26">
        <v>0</v>
      </c>
      <c r="L18" s="26">
        <f t="shared" si="1"/>
        <v>3950.4390410958904</v>
      </c>
      <c r="M18" s="27" t="s">
        <v>0</v>
      </c>
    </row>
    <row r="19" spans="2:13" ht="36" x14ac:dyDescent="0.2">
      <c r="B19" s="16"/>
      <c r="C19" s="17"/>
      <c r="D19" s="18"/>
      <c r="E19" s="20" t="s">
        <v>29</v>
      </c>
      <c r="F19" s="21" t="s">
        <v>30</v>
      </c>
      <c r="G19" s="22">
        <v>39246</v>
      </c>
      <c r="H19" s="23">
        <f t="shared" si="0"/>
        <v>4950</v>
      </c>
      <c r="I19" s="24">
        <v>6800</v>
      </c>
      <c r="J19" s="25" t="s">
        <v>19</v>
      </c>
      <c r="K19" s="26">
        <v>0</v>
      </c>
      <c r="L19" s="26">
        <f t="shared" si="1"/>
        <v>9221.9178082191775</v>
      </c>
      <c r="M19" s="27" t="s">
        <v>0</v>
      </c>
    </row>
    <row r="20" spans="2:13" ht="38.25" x14ac:dyDescent="0.2">
      <c r="B20" s="16"/>
      <c r="C20" s="17"/>
      <c r="D20" s="18"/>
      <c r="E20" s="28" t="s">
        <v>31</v>
      </c>
      <c r="F20" s="29" t="s">
        <v>32</v>
      </c>
      <c r="G20" s="22">
        <v>39246</v>
      </c>
      <c r="H20" s="23">
        <f t="shared" si="0"/>
        <v>4950</v>
      </c>
      <c r="I20" s="30">
        <v>5500</v>
      </c>
      <c r="J20" s="25" t="s">
        <v>19</v>
      </c>
      <c r="K20" s="26">
        <v>0</v>
      </c>
      <c r="L20" s="26">
        <f t="shared" si="1"/>
        <v>7458.9041095890416</v>
      </c>
    </row>
    <row r="21" spans="2:13" ht="36" x14ac:dyDescent="0.2">
      <c r="B21" s="16"/>
      <c r="C21" s="17"/>
      <c r="D21" s="18"/>
      <c r="E21" s="20" t="s">
        <v>33</v>
      </c>
      <c r="F21" s="21" t="s">
        <v>34</v>
      </c>
      <c r="G21" s="22">
        <v>39246</v>
      </c>
      <c r="H21" s="23">
        <f t="shared" si="0"/>
        <v>4950</v>
      </c>
      <c r="I21" s="24">
        <v>9200</v>
      </c>
      <c r="J21" s="25" t="s">
        <v>19</v>
      </c>
      <c r="K21" s="26">
        <v>0</v>
      </c>
      <c r="L21" s="26">
        <f t="shared" si="1"/>
        <v>12476.712328767122</v>
      </c>
    </row>
    <row r="22" spans="2:13" ht="36" x14ac:dyDescent="0.2">
      <c r="B22" s="16"/>
      <c r="C22" s="17"/>
      <c r="D22" s="18"/>
      <c r="E22" s="20" t="s">
        <v>35</v>
      </c>
      <c r="F22" s="21" t="s">
        <v>36</v>
      </c>
      <c r="G22" s="22">
        <v>39246</v>
      </c>
      <c r="H22" s="23">
        <f t="shared" si="0"/>
        <v>4950</v>
      </c>
      <c r="I22" s="24">
        <v>6000</v>
      </c>
      <c r="J22" s="25" t="s">
        <v>19</v>
      </c>
      <c r="K22" s="26">
        <v>0</v>
      </c>
      <c r="L22" s="26">
        <f t="shared" si="1"/>
        <v>8136.9863013698623</v>
      </c>
    </row>
    <row r="23" spans="2:13" ht="36" x14ac:dyDescent="0.2">
      <c r="B23" s="16"/>
      <c r="C23" s="17"/>
      <c r="D23" s="18"/>
      <c r="E23" s="20" t="s">
        <v>37</v>
      </c>
      <c r="F23" s="21" t="s">
        <v>38</v>
      </c>
      <c r="G23" s="22">
        <v>39246</v>
      </c>
      <c r="H23" s="23">
        <f t="shared" si="0"/>
        <v>4950</v>
      </c>
      <c r="I23" s="24">
        <v>7496.85</v>
      </c>
      <c r="J23" s="25" t="s">
        <v>19</v>
      </c>
      <c r="K23" s="26">
        <v>0</v>
      </c>
      <c r="L23" s="26">
        <f t="shared" si="1"/>
        <v>10166.96095890411</v>
      </c>
    </row>
    <row r="24" spans="2:13" ht="36" x14ac:dyDescent="0.2">
      <c r="B24" s="16"/>
      <c r="C24" s="17"/>
      <c r="D24" s="18"/>
      <c r="E24" s="20" t="s">
        <v>39</v>
      </c>
      <c r="F24" s="21" t="s">
        <v>40</v>
      </c>
      <c r="G24" s="22">
        <v>39246</v>
      </c>
      <c r="H24" s="23">
        <f t="shared" si="0"/>
        <v>4950</v>
      </c>
      <c r="I24" s="24">
        <v>3827.2</v>
      </c>
      <c r="J24" s="25" t="s">
        <v>19</v>
      </c>
      <c r="K24" s="26">
        <v>0</v>
      </c>
      <c r="L24" s="26">
        <f t="shared" si="1"/>
        <v>5190.3123287671242</v>
      </c>
    </row>
    <row r="25" spans="2:13" ht="36" x14ac:dyDescent="0.2">
      <c r="B25" s="16"/>
      <c r="C25" s="17"/>
      <c r="D25" s="18"/>
      <c r="E25" s="20" t="s">
        <v>41</v>
      </c>
      <c r="F25" s="21" t="s">
        <v>40</v>
      </c>
      <c r="G25" s="22">
        <v>39246</v>
      </c>
      <c r="H25" s="23">
        <f t="shared" si="0"/>
        <v>4950</v>
      </c>
      <c r="I25" s="24">
        <v>3827.2</v>
      </c>
      <c r="J25" s="25" t="s">
        <v>19</v>
      </c>
      <c r="K25" s="26">
        <v>0</v>
      </c>
      <c r="L25" s="26">
        <f t="shared" si="1"/>
        <v>5190.3123287671242</v>
      </c>
    </row>
    <row r="26" spans="2:13" ht="36" x14ac:dyDescent="0.2">
      <c r="B26" s="16"/>
      <c r="C26" s="17"/>
      <c r="D26" s="18"/>
      <c r="E26" s="20" t="s">
        <v>42</v>
      </c>
      <c r="F26" s="21" t="s">
        <v>40</v>
      </c>
      <c r="G26" s="22">
        <v>39246</v>
      </c>
      <c r="H26" s="23">
        <f t="shared" si="0"/>
        <v>4950</v>
      </c>
      <c r="I26" s="24">
        <v>3827.2</v>
      </c>
      <c r="J26" s="25" t="s">
        <v>19</v>
      </c>
      <c r="K26" s="26">
        <v>0</v>
      </c>
      <c r="L26" s="26">
        <f t="shared" si="1"/>
        <v>5190.3123287671242</v>
      </c>
    </row>
    <row r="27" spans="2:13" ht="36" x14ac:dyDescent="0.2">
      <c r="B27" s="16"/>
      <c r="C27" s="17"/>
      <c r="D27" s="18"/>
      <c r="E27" s="20" t="s">
        <v>43</v>
      </c>
      <c r="F27" s="21" t="s">
        <v>40</v>
      </c>
      <c r="G27" s="22">
        <v>39246</v>
      </c>
      <c r="H27" s="23">
        <f t="shared" si="0"/>
        <v>4950</v>
      </c>
      <c r="I27" s="24">
        <v>3827.2</v>
      </c>
      <c r="J27" s="25" t="s">
        <v>19</v>
      </c>
      <c r="K27" s="26">
        <v>0</v>
      </c>
      <c r="L27" s="26">
        <f t="shared" si="1"/>
        <v>5190.3123287671242</v>
      </c>
    </row>
    <row r="28" spans="2:13" ht="36" x14ac:dyDescent="0.2">
      <c r="B28" s="16"/>
      <c r="C28" s="17"/>
      <c r="D28" s="18"/>
      <c r="E28" s="20" t="s">
        <v>44</v>
      </c>
      <c r="F28" s="21" t="s">
        <v>40</v>
      </c>
      <c r="G28" s="22">
        <v>39246</v>
      </c>
      <c r="H28" s="23">
        <f t="shared" si="0"/>
        <v>4950</v>
      </c>
      <c r="I28" s="24">
        <v>3827.2</v>
      </c>
      <c r="J28" s="25" t="s">
        <v>19</v>
      </c>
      <c r="K28" s="26">
        <v>0</v>
      </c>
      <c r="L28" s="26">
        <f t="shared" si="1"/>
        <v>5190.3123287671242</v>
      </c>
    </row>
    <row r="29" spans="2:13" ht="24" x14ac:dyDescent="0.2">
      <c r="B29" s="16"/>
      <c r="C29" s="17"/>
      <c r="D29" s="18"/>
      <c r="E29" s="31"/>
      <c r="F29" s="32" t="s">
        <v>45</v>
      </c>
      <c r="G29" s="33">
        <v>41842</v>
      </c>
      <c r="H29" s="34">
        <f t="shared" si="0"/>
        <v>2354</v>
      </c>
      <c r="I29" s="35">
        <v>15599.91</v>
      </c>
      <c r="J29" s="17" t="s">
        <v>19</v>
      </c>
      <c r="K29" s="36">
        <f t="shared" ref="K29:K35" si="2">I29*0.1/12</f>
        <v>129.99924999999999</v>
      </c>
      <c r="L29" s="36">
        <f t="shared" si="1"/>
        <v>10060.873463013699</v>
      </c>
    </row>
    <row r="30" spans="2:13" x14ac:dyDescent="0.2">
      <c r="B30" s="16"/>
      <c r="C30" s="17"/>
      <c r="D30" s="18"/>
      <c r="E30" s="31"/>
      <c r="F30" s="32" t="s">
        <v>46</v>
      </c>
      <c r="G30" s="33">
        <v>41842</v>
      </c>
      <c r="H30" s="34">
        <f t="shared" si="0"/>
        <v>2354</v>
      </c>
      <c r="I30" s="35">
        <v>1580.03</v>
      </c>
      <c r="J30" s="17" t="s">
        <v>19</v>
      </c>
      <c r="K30" s="36">
        <f t="shared" si="2"/>
        <v>13.166916666666667</v>
      </c>
      <c r="L30" s="36">
        <f t="shared" si="1"/>
        <v>1019.0111287671234</v>
      </c>
    </row>
    <row r="31" spans="2:13" x14ac:dyDescent="0.2">
      <c r="B31" s="16"/>
      <c r="C31" s="17"/>
      <c r="D31" s="18"/>
      <c r="E31" s="31" t="s">
        <v>47</v>
      </c>
      <c r="F31" s="32" t="s">
        <v>48</v>
      </c>
      <c r="G31" s="33">
        <v>41457</v>
      </c>
      <c r="H31" s="34">
        <f t="shared" si="0"/>
        <v>2739</v>
      </c>
      <c r="I31" s="35">
        <v>2950.01</v>
      </c>
      <c r="J31" s="17" t="s">
        <v>19</v>
      </c>
      <c r="K31" s="36">
        <f t="shared" si="2"/>
        <v>24.583416666666668</v>
      </c>
      <c r="L31" s="36">
        <f t="shared" si="1"/>
        <v>2213.7198328767126</v>
      </c>
    </row>
    <row r="32" spans="2:13" x14ac:dyDescent="0.2">
      <c r="B32" s="16"/>
      <c r="C32" s="17"/>
      <c r="D32" s="18"/>
      <c r="E32" s="31" t="s">
        <v>47</v>
      </c>
      <c r="F32" s="32" t="s">
        <v>49</v>
      </c>
      <c r="G32" s="33">
        <v>42368</v>
      </c>
      <c r="H32" s="34">
        <f t="shared" si="0"/>
        <v>1828</v>
      </c>
      <c r="I32" s="35">
        <f>(774.14*1.16)*8</f>
        <v>7184.0191999999997</v>
      </c>
      <c r="J32" s="17" t="s">
        <v>19</v>
      </c>
      <c r="K32" s="36">
        <f t="shared" si="2"/>
        <v>59.866826666666668</v>
      </c>
      <c r="L32" s="36">
        <f t="shared" si="1"/>
        <v>3597.9142733150688</v>
      </c>
    </row>
    <row r="33" spans="2:14" x14ac:dyDescent="0.2">
      <c r="B33" s="16"/>
      <c r="C33" s="17"/>
      <c r="D33" s="18"/>
      <c r="E33" s="31" t="s">
        <v>50</v>
      </c>
      <c r="F33" s="32" t="s">
        <v>51</v>
      </c>
      <c r="G33" s="33">
        <v>42368</v>
      </c>
      <c r="H33" s="34">
        <f t="shared" si="0"/>
        <v>1828</v>
      </c>
      <c r="I33" s="35">
        <f>1636.21*1.16</f>
        <v>1898.0036</v>
      </c>
      <c r="J33" s="17" t="s">
        <v>19</v>
      </c>
      <c r="K33" s="36">
        <f t="shared" si="2"/>
        <v>15.816696666666667</v>
      </c>
      <c r="L33" s="36">
        <f t="shared" si="1"/>
        <v>950.5618029589042</v>
      </c>
    </row>
    <row r="34" spans="2:14" x14ac:dyDescent="0.2">
      <c r="B34" s="16"/>
      <c r="C34" s="17"/>
      <c r="D34" s="18"/>
      <c r="E34" s="31" t="s">
        <v>52</v>
      </c>
      <c r="F34" s="32" t="s">
        <v>53</v>
      </c>
      <c r="G34" s="33">
        <v>42368</v>
      </c>
      <c r="H34" s="34">
        <f t="shared" si="0"/>
        <v>1828</v>
      </c>
      <c r="I34" s="35">
        <f>1463.79*1.16</f>
        <v>1697.9963999999998</v>
      </c>
      <c r="J34" s="17" t="s">
        <v>19</v>
      </c>
      <c r="K34" s="36">
        <f t="shared" si="2"/>
        <v>14.149969999999998</v>
      </c>
      <c r="L34" s="36">
        <f t="shared" si="1"/>
        <v>850.39381347945198</v>
      </c>
      <c r="M34" s="37" t="s">
        <v>0</v>
      </c>
    </row>
    <row r="35" spans="2:14" x14ac:dyDescent="0.2">
      <c r="B35" s="16"/>
      <c r="C35" s="17"/>
      <c r="D35" s="18"/>
      <c r="E35" s="31" t="s">
        <v>47</v>
      </c>
      <c r="F35" s="32" t="s">
        <v>54</v>
      </c>
      <c r="G35" s="33">
        <v>42368</v>
      </c>
      <c r="H35" s="34">
        <f t="shared" si="0"/>
        <v>1828</v>
      </c>
      <c r="I35" s="35">
        <f>2067.24*1.16</f>
        <v>2397.9983999999995</v>
      </c>
      <c r="J35" s="17" t="s">
        <v>19</v>
      </c>
      <c r="K35" s="36">
        <f t="shared" si="2"/>
        <v>19.983319999999996</v>
      </c>
      <c r="L35" s="36">
        <f t="shared" si="1"/>
        <v>1200.970157589041</v>
      </c>
      <c r="M35" s="38" t="s">
        <v>0</v>
      </c>
    </row>
    <row r="36" spans="2:14" ht="36" x14ac:dyDescent="0.2">
      <c r="B36" s="16"/>
      <c r="C36" s="17"/>
      <c r="D36" s="18"/>
      <c r="E36" s="20" t="s">
        <v>55</v>
      </c>
      <c r="F36" s="21" t="s">
        <v>56</v>
      </c>
      <c r="G36" s="22">
        <v>38803</v>
      </c>
      <c r="H36" s="23">
        <f t="shared" si="0"/>
        <v>5393</v>
      </c>
      <c r="I36" s="24">
        <v>4000</v>
      </c>
      <c r="J36" s="25" t="s">
        <v>19</v>
      </c>
      <c r="K36" s="26">
        <v>0</v>
      </c>
      <c r="L36" s="26">
        <f t="shared" si="1"/>
        <v>5910.1369863013697</v>
      </c>
    </row>
    <row r="37" spans="2:14" ht="36" x14ac:dyDescent="0.2">
      <c r="B37" s="16"/>
      <c r="C37" s="17"/>
      <c r="D37" s="18"/>
      <c r="E37" s="20" t="s">
        <v>57</v>
      </c>
      <c r="F37" s="21" t="s">
        <v>58</v>
      </c>
      <c r="G37" s="22">
        <v>38803</v>
      </c>
      <c r="H37" s="23">
        <f t="shared" si="0"/>
        <v>5393</v>
      </c>
      <c r="I37" s="24">
        <v>4820.8</v>
      </c>
      <c r="J37" s="25" t="s">
        <v>19</v>
      </c>
      <c r="K37" s="26">
        <v>0</v>
      </c>
      <c r="L37" s="26">
        <f t="shared" si="1"/>
        <v>7122.8970958904119</v>
      </c>
    </row>
    <row r="38" spans="2:14" ht="36" x14ac:dyDescent="0.2">
      <c r="B38" s="16"/>
      <c r="C38" s="17"/>
      <c r="D38" s="18"/>
      <c r="E38" s="20" t="s">
        <v>59</v>
      </c>
      <c r="F38" s="21" t="s">
        <v>58</v>
      </c>
      <c r="G38" s="22">
        <v>39246</v>
      </c>
      <c r="H38" s="23">
        <f t="shared" si="0"/>
        <v>4950</v>
      </c>
      <c r="I38" s="24">
        <v>4820.8</v>
      </c>
      <c r="J38" s="25" t="s">
        <v>19</v>
      </c>
      <c r="K38" s="26">
        <v>0</v>
      </c>
      <c r="L38" s="26">
        <f t="shared" si="1"/>
        <v>6537.7972602739737</v>
      </c>
    </row>
    <row r="39" spans="2:14" ht="36" hidden="1" x14ac:dyDescent="0.2">
      <c r="B39" s="16"/>
      <c r="C39" s="17"/>
      <c r="D39" s="18"/>
      <c r="E39" s="39" t="s">
        <v>60</v>
      </c>
      <c r="F39" s="40" t="s">
        <v>61</v>
      </c>
      <c r="G39" s="41"/>
      <c r="H39" s="41"/>
      <c r="I39" s="42">
        <v>700</v>
      </c>
      <c r="J39" s="8"/>
      <c r="K39" s="8"/>
      <c r="L39" s="43"/>
    </row>
    <row r="40" spans="2:14" x14ac:dyDescent="0.2">
      <c r="B40" s="16"/>
      <c r="C40" s="17"/>
      <c r="D40" s="18"/>
      <c r="E40" s="31" t="s">
        <v>0</v>
      </c>
      <c r="F40" s="32" t="s">
        <v>62</v>
      </c>
      <c r="G40" s="33">
        <v>42423</v>
      </c>
      <c r="H40" s="34">
        <f t="shared" si="0"/>
        <v>1773</v>
      </c>
      <c r="I40" s="35">
        <f>(3510.2-75.13)*1.16</f>
        <v>3984.6811999999995</v>
      </c>
      <c r="J40" s="17" t="s">
        <v>19</v>
      </c>
      <c r="K40" s="36">
        <f t="shared" ref="K40:K48" si="3">I40*0.1/12</f>
        <v>33.205676666666669</v>
      </c>
      <c r="L40" s="36">
        <f t="shared" ref="L40:L48" si="4">(I40*0.1)/365*H40</f>
        <v>1935.5725390684931</v>
      </c>
      <c r="M40" s="38" t="s">
        <v>0</v>
      </c>
    </row>
    <row r="41" spans="2:14" ht="24" x14ac:dyDescent="0.2">
      <c r="B41" s="16"/>
      <c r="C41" s="17"/>
      <c r="D41" s="18"/>
      <c r="E41" s="39"/>
      <c r="F41" s="40" t="s">
        <v>63</v>
      </c>
      <c r="G41" s="44">
        <v>42423</v>
      </c>
      <c r="H41" s="34">
        <f t="shared" si="0"/>
        <v>1773</v>
      </c>
      <c r="I41" s="35">
        <f>(3173.08-75.13)*1.16</f>
        <v>3593.6219999999994</v>
      </c>
      <c r="J41" s="17" t="s">
        <v>19</v>
      </c>
      <c r="K41" s="36">
        <f t="shared" si="3"/>
        <v>29.946849999999998</v>
      </c>
      <c r="L41" s="36">
        <f t="shared" si="4"/>
        <v>1745.6141934246575</v>
      </c>
    </row>
    <row r="42" spans="2:14" x14ac:dyDescent="0.2">
      <c r="B42" s="16"/>
      <c r="C42" s="17"/>
      <c r="D42" s="18"/>
      <c r="E42" s="39"/>
      <c r="F42" s="32" t="s">
        <v>64</v>
      </c>
      <c r="G42" s="33">
        <v>42452</v>
      </c>
      <c r="H42" s="34">
        <f t="shared" si="0"/>
        <v>1744</v>
      </c>
      <c r="I42" s="35">
        <f>(965.7-28.68)*1.16</f>
        <v>1086.9431999999999</v>
      </c>
      <c r="J42" s="17" t="s">
        <v>19</v>
      </c>
      <c r="K42" s="36">
        <f t="shared" si="3"/>
        <v>9.0578599999999998</v>
      </c>
      <c r="L42" s="36">
        <f t="shared" si="4"/>
        <v>519.35039473972608</v>
      </c>
      <c r="M42" t="s">
        <v>0</v>
      </c>
    </row>
    <row r="43" spans="2:14" ht="24" x14ac:dyDescent="0.2">
      <c r="B43" s="16"/>
      <c r="C43" s="17"/>
      <c r="D43" s="18"/>
      <c r="E43" s="39"/>
      <c r="F43" s="40" t="s">
        <v>65</v>
      </c>
      <c r="G43" s="44">
        <v>42452</v>
      </c>
      <c r="H43" s="34">
        <f t="shared" si="0"/>
        <v>1744</v>
      </c>
      <c r="I43" s="35">
        <f>(1586.54-28.68)*1.16</f>
        <v>1807.1175999999998</v>
      </c>
      <c r="J43" s="17" t="s">
        <v>19</v>
      </c>
      <c r="K43" s="36">
        <f t="shared" si="3"/>
        <v>15.059313333333334</v>
      </c>
      <c r="L43" s="36">
        <f t="shared" si="4"/>
        <v>863.45564230136983</v>
      </c>
      <c r="M43" s="27" t="s">
        <v>0</v>
      </c>
      <c r="N43" t="s">
        <v>0</v>
      </c>
    </row>
    <row r="44" spans="2:14" ht="24" x14ac:dyDescent="0.2">
      <c r="B44" s="16"/>
      <c r="C44" s="17"/>
      <c r="D44" s="18"/>
      <c r="E44" s="39"/>
      <c r="F44" s="40" t="s">
        <v>65</v>
      </c>
      <c r="G44" s="44">
        <v>42661</v>
      </c>
      <c r="H44" s="34">
        <f t="shared" si="0"/>
        <v>1535</v>
      </c>
      <c r="I44" s="45">
        <v>1748</v>
      </c>
      <c r="J44" s="17" t="s">
        <v>19</v>
      </c>
      <c r="K44" s="36">
        <f t="shared" si="3"/>
        <v>14.566666666666668</v>
      </c>
      <c r="L44" s="36">
        <f t="shared" si="4"/>
        <v>735.11780821917807</v>
      </c>
      <c r="M44" s="27"/>
    </row>
    <row r="45" spans="2:14" x14ac:dyDescent="0.2">
      <c r="B45" s="16"/>
      <c r="C45" s="17"/>
      <c r="D45" s="18"/>
      <c r="E45" s="39"/>
      <c r="F45" s="40" t="s">
        <v>66</v>
      </c>
      <c r="G45" s="44">
        <v>42689</v>
      </c>
      <c r="H45" s="34">
        <f t="shared" si="0"/>
        <v>1507</v>
      </c>
      <c r="I45" s="45">
        <v>13197</v>
      </c>
      <c r="J45" s="17" t="s">
        <v>19</v>
      </c>
      <c r="K45" s="36">
        <f t="shared" si="3"/>
        <v>109.97500000000001</v>
      </c>
      <c r="L45" s="36">
        <f t="shared" si="4"/>
        <v>5448.7339726027394</v>
      </c>
      <c r="M45" s="27"/>
    </row>
    <row r="46" spans="2:14" x14ac:dyDescent="0.2">
      <c r="B46" s="16"/>
      <c r="C46" s="17"/>
      <c r="D46" s="18"/>
      <c r="E46" s="39"/>
      <c r="F46" s="40" t="s">
        <v>67</v>
      </c>
      <c r="G46" s="44">
        <v>42810</v>
      </c>
      <c r="H46" s="34">
        <f t="shared" si="0"/>
        <v>1386</v>
      </c>
      <c r="I46" s="45">
        <v>2268.96</v>
      </c>
      <c r="J46" s="17" t="s">
        <v>19</v>
      </c>
      <c r="K46" s="36">
        <f t="shared" si="3"/>
        <v>18.908000000000001</v>
      </c>
      <c r="L46" s="36">
        <f t="shared" si="4"/>
        <v>861.58316712328769</v>
      </c>
      <c r="M46" s="27"/>
    </row>
    <row r="47" spans="2:14" x14ac:dyDescent="0.2">
      <c r="B47" s="16"/>
      <c r="C47" s="17"/>
      <c r="D47" s="18"/>
      <c r="E47" s="39"/>
      <c r="F47" s="40" t="s">
        <v>68</v>
      </c>
      <c r="G47" s="44">
        <v>42822</v>
      </c>
      <c r="H47" s="34">
        <f t="shared" si="0"/>
        <v>1374</v>
      </c>
      <c r="I47" s="45">
        <v>2198</v>
      </c>
      <c r="J47" s="17" t="s">
        <v>19</v>
      </c>
      <c r="K47" s="36">
        <f t="shared" si="3"/>
        <v>18.316666666666666</v>
      </c>
      <c r="L47" s="36">
        <f t="shared" si="4"/>
        <v>827.41150684931506</v>
      </c>
      <c r="M47" s="27"/>
    </row>
    <row r="48" spans="2:14" x14ac:dyDescent="0.2">
      <c r="B48" s="16"/>
      <c r="C48" s="17"/>
      <c r="D48" s="18"/>
      <c r="E48" s="39"/>
      <c r="F48" s="40" t="s">
        <v>69</v>
      </c>
      <c r="G48" s="44">
        <v>43091</v>
      </c>
      <c r="H48" s="34">
        <f t="shared" si="0"/>
        <v>1105</v>
      </c>
      <c r="I48" s="45">
        <v>7490</v>
      </c>
      <c r="J48" s="17" t="s">
        <v>19</v>
      </c>
      <c r="K48" s="46">
        <f t="shared" si="3"/>
        <v>62.416666666666664</v>
      </c>
      <c r="L48" s="46">
        <f t="shared" si="4"/>
        <v>2267.5205479452056</v>
      </c>
      <c r="M48" s="27"/>
    </row>
    <row r="49" spans="2:13" ht="13.5" thickBot="1" x14ac:dyDescent="0.25">
      <c r="B49" s="16"/>
      <c r="C49" s="17"/>
      <c r="D49" s="18"/>
      <c r="E49" s="31"/>
      <c r="F49" s="32" t="s">
        <v>0</v>
      </c>
      <c r="G49" s="47" t="s">
        <v>70</v>
      </c>
      <c r="H49" s="48"/>
      <c r="I49" s="49">
        <f>SUM(I10:I48)</f>
        <v>169306.29159999997</v>
      </c>
      <c r="J49" s="49" t="s">
        <v>0</v>
      </c>
      <c r="K49" s="49">
        <f>SUM(K29:K48)</f>
        <v>589.01909666666666</v>
      </c>
      <c r="L49" s="49">
        <f>SUM(L29:L48)</f>
        <v>54668.635586739729</v>
      </c>
    </row>
    <row r="50" spans="2:13" ht="13.5" thickTop="1" x14ac:dyDescent="0.2">
      <c r="H50" s="37" t="s">
        <v>0</v>
      </c>
    </row>
    <row r="51" spans="2:13" x14ac:dyDescent="0.2">
      <c r="B51" s="16" t="s">
        <v>71</v>
      </c>
      <c r="C51" s="17" t="s">
        <v>72</v>
      </c>
      <c r="D51" s="19">
        <v>515</v>
      </c>
      <c r="E51" s="19"/>
      <c r="F51" s="50" t="s">
        <v>73</v>
      </c>
      <c r="G51" s="51"/>
      <c r="H51" s="51"/>
      <c r="I51" s="35"/>
      <c r="J51" s="35"/>
      <c r="K51" s="35"/>
      <c r="L51" s="35"/>
    </row>
    <row r="52" spans="2:13" ht="24" x14ac:dyDescent="0.2">
      <c r="B52" s="16"/>
      <c r="C52" s="17"/>
      <c r="D52" s="19"/>
      <c r="E52" s="52" t="s">
        <v>74</v>
      </c>
      <c r="F52" s="53" t="s">
        <v>75</v>
      </c>
      <c r="G52" s="54">
        <v>41089</v>
      </c>
      <c r="H52" s="23">
        <f t="shared" ref="H52:H75" si="5">L$6-G52</f>
        <v>3107</v>
      </c>
      <c r="I52" s="55">
        <v>15343.97</v>
      </c>
      <c r="J52" s="25" t="s">
        <v>76</v>
      </c>
      <c r="K52" s="26">
        <v>0</v>
      </c>
      <c r="L52" s="26">
        <f t="shared" ref="L52:L75" si="6">(I52*0.333)/365*H52</f>
        <v>43494.10143854795</v>
      </c>
    </row>
    <row r="53" spans="2:13" ht="36" x14ac:dyDescent="0.2">
      <c r="B53" s="16"/>
      <c r="C53" s="17"/>
      <c r="D53" s="19"/>
      <c r="E53" s="52" t="s">
        <v>77</v>
      </c>
      <c r="F53" s="53" t="s">
        <v>78</v>
      </c>
      <c r="G53" s="54">
        <v>40885</v>
      </c>
      <c r="H53" s="23">
        <f t="shared" si="5"/>
        <v>3311</v>
      </c>
      <c r="I53" s="55">
        <v>18689.599999999999</v>
      </c>
      <c r="J53" s="25" t="s">
        <v>76</v>
      </c>
      <c r="K53" s="26">
        <v>0</v>
      </c>
      <c r="L53" s="26">
        <v>0</v>
      </c>
    </row>
    <row r="54" spans="2:13" ht="36" x14ac:dyDescent="0.2">
      <c r="B54" s="16"/>
      <c r="C54" s="17"/>
      <c r="D54" s="19"/>
      <c r="E54" s="52" t="s">
        <v>79</v>
      </c>
      <c r="F54" s="53" t="s">
        <v>80</v>
      </c>
      <c r="G54" s="54">
        <v>40885</v>
      </c>
      <c r="H54" s="23">
        <f t="shared" si="5"/>
        <v>3311</v>
      </c>
      <c r="I54" s="55">
        <v>6947.83</v>
      </c>
      <c r="J54" s="25" t="s">
        <v>76</v>
      </c>
      <c r="K54" s="26">
        <v>0</v>
      </c>
      <c r="L54" s="26">
        <v>0</v>
      </c>
    </row>
    <row r="55" spans="2:13" x14ac:dyDescent="0.2">
      <c r="B55" s="16"/>
      <c r="C55" s="17"/>
      <c r="D55" s="19"/>
      <c r="E55" s="52" t="s">
        <v>81</v>
      </c>
      <c r="F55" s="53" t="s">
        <v>82</v>
      </c>
      <c r="G55" s="54">
        <v>41487</v>
      </c>
      <c r="H55" s="23">
        <f t="shared" si="5"/>
        <v>2709</v>
      </c>
      <c r="I55" s="55">
        <v>6650</v>
      </c>
      <c r="J55" s="25" t="s">
        <v>76</v>
      </c>
      <c r="K55" s="26">
        <v>0</v>
      </c>
      <c r="L55" s="26">
        <f t="shared" si="6"/>
        <v>16435.465890410964</v>
      </c>
    </row>
    <row r="56" spans="2:13" x14ac:dyDescent="0.2">
      <c r="B56" s="16"/>
      <c r="C56" s="17"/>
      <c r="D56" s="19"/>
      <c r="E56" s="52" t="s">
        <v>83</v>
      </c>
      <c r="F56" s="53" t="s">
        <v>82</v>
      </c>
      <c r="G56" s="54">
        <v>41487</v>
      </c>
      <c r="H56" s="23">
        <f t="shared" si="5"/>
        <v>2709</v>
      </c>
      <c r="I56" s="55">
        <v>6650</v>
      </c>
      <c r="J56" s="25" t="s">
        <v>76</v>
      </c>
      <c r="K56" s="26">
        <v>0</v>
      </c>
      <c r="L56" s="26">
        <f t="shared" si="6"/>
        <v>16435.465890410964</v>
      </c>
    </row>
    <row r="57" spans="2:13" ht="24" x14ac:dyDescent="0.2">
      <c r="B57" s="16"/>
      <c r="C57" s="17"/>
      <c r="D57" s="19"/>
      <c r="E57" s="52" t="s">
        <v>84</v>
      </c>
      <c r="F57" s="53" t="s">
        <v>85</v>
      </c>
      <c r="G57" s="54">
        <v>41535</v>
      </c>
      <c r="H57" s="23">
        <f t="shared" si="5"/>
        <v>2661</v>
      </c>
      <c r="I57" s="55">
        <v>6650</v>
      </c>
      <c r="J57" s="25" t="s">
        <v>76</v>
      </c>
      <c r="K57" s="26">
        <v>0</v>
      </c>
      <c r="L57" s="26">
        <f t="shared" si="6"/>
        <v>16144.250547945208</v>
      </c>
    </row>
    <row r="58" spans="2:13" ht="24" x14ac:dyDescent="0.2">
      <c r="B58" s="16"/>
      <c r="C58" s="17"/>
      <c r="D58" s="19"/>
      <c r="E58" s="52" t="s">
        <v>86</v>
      </c>
      <c r="F58" s="53" t="s">
        <v>87</v>
      </c>
      <c r="G58" s="54">
        <v>41778</v>
      </c>
      <c r="H58" s="23">
        <f t="shared" si="5"/>
        <v>2418</v>
      </c>
      <c r="I58" s="55">
        <f>21550.86*1.16</f>
        <v>24998.997599999999</v>
      </c>
      <c r="J58" s="25" t="s">
        <v>76</v>
      </c>
      <c r="K58" s="26">
        <v>0</v>
      </c>
      <c r="L58" s="26">
        <f t="shared" si="6"/>
        <v>55148.062667217535</v>
      </c>
    </row>
    <row r="59" spans="2:13" x14ac:dyDescent="0.2">
      <c r="B59" s="16"/>
      <c r="C59" s="17"/>
      <c r="D59" s="19"/>
      <c r="E59" s="52" t="s">
        <v>86</v>
      </c>
      <c r="F59" s="53" t="s">
        <v>88</v>
      </c>
      <c r="G59" s="54">
        <v>41778</v>
      </c>
      <c r="H59" s="23">
        <f t="shared" si="5"/>
        <v>2418</v>
      </c>
      <c r="I59" s="55">
        <f>13792.24*1.16</f>
        <v>15998.998399999999</v>
      </c>
      <c r="J59" s="25" t="s">
        <v>76</v>
      </c>
      <c r="K59" s="26">
        <v>0</v>
      </c>
      <c r="L59" s="26">
        <f t="shared" si="6"/>
        <v>35293.96580188931</v>
      </c>
    </row>
    <row r="60" spans="2:13" x14ac:dyDescent="0.2">
      <c r="B60" s="16"/>
      <c r="C60" s="17"/>
      <c r="D60" s="19"/>
      <c r="E60" s="52" t="s">
        <v>84</v>
      </c>
      <c r="F60" s="53" t="s">
        <v>89</v>
      </c>
      <c r="G60" s="54">
        <v>41789</v>
      </c>
      <c r="H60" s="23">
        <f t="shared" si="5"/>
        <v>2407</v>
      </c>
      <c r="I60" s="55">
        <f>13275*1.16</f>
        <v>15398.999999999998</v>
      </c>
      <c r="J60" s="25" t="s">
        <v>76</v>
      </c>
      <c r="K60" s="26">
        <v>0</v>
      </c>
      <c r="L60" s="26">
        <f t="shared" si="6"/>
        <v>33815.824298630134</v>
      </c>
      <c r="M60" t="s">
        <v>0</v>
      </c>
    </row>
    <row r="61" spans="2:13" x14ac:dyDescent="0.2">
      <c r="B61" s="16"/>
      <c r="C61" s="17"/>
      <c r="D61" s="19"/>
      <c r="E61" s="52" t="s">
        <v>84</v>
      </c>
      <c r="F61" s="53" t="s">
        <v>89</v>
      </c>
      <c r="G61" s="54">
        <v>41789</v>
      </c>
      <c r="H61" s="23">
        <f t="shared" si="5"/>
        <v>2407</v>
      </c>
      <c r="I61" s="55">
        <f>13275*1.16</f>
        <v>15398.999999999998</v>
      </c>
      <c r="J61" s="25" t="s">
        <v>76</v>
      </c>
      <c r="K61" s="26">
        <v>0</v>
      </c>
      <c r="L61" s="26">
        <f t="shared" si="6"/>
        <v>33815.824298630134</v>
      </c>
    </row>
    <row r="62" spans="2:13" x14ac:dyDescent="0.2">
      <c r="B62" s="16"/>
      <c r="C62" s="17"/>
      <c r="D62" s="19"/>
      <c r="E62" s="52" t="s">
        <v>90</v>
      </c>
      <c r="F62" s="53" t="s">
        <v>89</v>
      </c>
      <c r="G62" s="54">
        <v>41789</v>
      </c>
      <c r="H62" s="23">
        <f t="shared" si="5"/>
        <v>2407</v>
      </c>
      <c r="I62" s="55">
        <f>13275*1.16</f>
        <v>15398.999999999998</v>
      </c>
      <c r="J62" s="25" t="s">
        <v>76</v>
      </c>
      <c r="K62" s="26">
        <v>0</v>
      </c>
      <c r="L62" s="26">
        <f t="shared" si="6"/>
        <v>33815.824298630134</v>
      </c>
    </row>
    <row r="63" spans="2:13" x14ac:dyDescent="0.2">
      <c r="B63" s="16"/>
      <c r="C63" s="17"/>
      <c r="D63" s="19"/>
      <c r="E63" s="52" t="s">
        <v>90</v>
      </c>
      <c r="F63" s="53" t="s">
        <v>89</v>
      </c>
      <c r="G63" s="54">
        <v>41789</v>
      </c>
      <c r="H63" s="23">
        <f t="shared" si="5"/>
        <v>2407</v>
      </c>
      <c r="I63" s="55">
        <f>13275*1.16</f>
        <v>15398.999999999998</v>
      </c>
      <c r="J63" s="25" t="s">
        <v>76</v>
      </c>
      <c r="K63" s="26">
        <v>0</v>
      </c>
      <c r="L63" s="26">
        <f t="shared" si="6"/>
        <v>33815.824298630134</v>
      </c>
    </row>
    <row r="64" spans="2:13" x14ac:dyDescent="0.2">
      <c r="B64" s="16"/>
      <c r="C64" s="17"/>
      <c r="D64" s="19"/>
      <c r="E64" s="52" t="s">
        <v>91</v>
      </c>
      <c r="F64" s="53" t="s">
        <v>92</v>
      </c>
      <c r="G64" s="54">
        <v>41872</v>
      </c>
      <c r="H64" s="23">
        <f t="shared" si="5"/>
        <v>2324</v>
      </c>
      <c r="I64" s="55">
        <f>13275*1.16</f>
        <v>15398.999999999998</v>
      </c>
      <c r="J64" s="25" t="s">
        <v>76</v>
      </c>
      <c r="K64" s="26">
        <v>0</v>
      </c>
      <c r="L64" s="26">
        <f t="shared" si="6"/>
        <v>32649.761391780816</v>
      </c>
    </row>
    <row r="65" spans="2:16" ht="36" x14ac:dyDescent="0.2">
      <c r="B65" s="16"/>
      <c r="C65" s="17"/>
      <c r="D65" s="19"/>
      <c r="E65" s="52" t="s">
        <v>93</v>
      </c>
      <c r="F65" s="53" t="s">
        <v>94</v>
      </c>
      <c r="G65" s="54">
        <v>40885</v>
      </c>
      <c r="H65" s="23">
        <f t="shared" si="5"/>
        <v>3311</v>
      </c>
      <c r="I65" s="55">
        <v>4271</v>
      </c>
      <c r="J65" s="25" t="s">
        <v>76</v>
      </c>
      <c r="K65" s="26">
        <v>0</v>
      </c>
      <c r="L65" s="26">
        <f t="shared" si="6"/>
        <v>12901.497460273975</v>
      </c>
    </row>
    <row r="66" spans="2:16" ht="36" x14ac:dyDescent="0.2">
      <c r="B66" s="16"/>
      <c r="C66" s="17"/>
      <c r="D66" s="19"/>
      <c r="E66" s="52" t="s">
        <v>95</v>
      </c>
      <c r="F66" s="53" t="s">
        <v>96</v>
      </c>
      <c r="G66" s="54">
        <v>40429</v>
      </c>
      <c r="H66" s="23">
        <f t="shared" si="5"/>
        <v>3767</v>
      </c>
      <c r="I66" s="55">
        <v>4195</v>
      </c>
      <c r="J66" s="25" t="s">
        <v>76</v>
      </c>
      <c r="K66" s="26">
        <v>0</v>
      </c>
      <c r="L66" s="26">
        <f t="shared" si="6"/>
        <v>14417.134643835619</v>
      </c>
    </row>
    <row r="67" spans="2:16" ht="36" x14ac:dyDescent="0.2">
      <c r="B67" s="16"/>
      <c r="C67" s="17"/>
      <c r="D67" s="19"/>
      <c r="E67" s="52" t="s">
        <v>97</v>
      </c>
      <c r="F67" s="53" t="s">
        <v>98</v>
      </c>
      <c r="G67" s="54">
        <v>41225</v>
      </c>
      <c r="H67" s="23">
        <f t="shared" si="5"/>
        <v>2971</v>
      </c>
      <c r="I67" s="55">
        <v>3950</v>
      </c>
      <c r="J67" s="25" t="s">
        <v>76</v>
      </c>
      <c r="K67" s="26">
        <v>0</v>
      </c>
      <c r="L67" s="26">
        <f t="shared" si="6"/>
        <v>10706.588630136986</v>
      </c>
    </row>
    <row r="68" spans="2:16" ht="38.25" x14ac:dyDescent="0.2">
      <c r="B68" s="16" t="s">
        <v>0</v>
      </c>
      <c r="C68" s="17"/>
      <c r="D68" s="19"/>
      <c r="E68" s="56" t="s">
        <v>99</v>
      </c>
      <c r="F68" s="53" t="s">
        <v>100</v>
      </c>
      <c r="G68" s="57">
        <v>41396</v>
      </c>
      <c r="H68" s="23">
        <f t="shared" si="5"/>
        <v>2800</v>
      </c>
      <c r="I68" s="58">
        <v>4200</v>
      </c>
      <c r="J68" s="25" t="s">
        <v>76</v>
      </c>
      <c r="K68" s="26">
        <v>0</v>
      </c>
      <c r="L68" s="26">
        <f t="shared" si="6"/>
        <v>10728.986301369865</v>
      </c>
      <c r="O68" s="38" t="s">
        <v>0</v>
      </c>
      <c r="P68" s="38" t="s">
        <v>0</v>
      </c>
    </row>
    <row r="69" spans="2:16" x14ac:dyDescent="0.2">
      <c r="B69" s="16"/>
      <c r="C69" s="17"/>
      <c r="D69" s="19"/>
      <c r="E69" s="59" t="s">
        <v>86</v>
      </c>
      <c r="F69" s="53" t="s">
        <v>101</v>
      </c>
      <c r="G69" s="57">
        <v>42369</v>
      </c>
      <c r="H69" s="23">
        <f t="shared" si="5"/>
        <v>1827</v>
      </c>
      <c r="I69" s="55">
        <f>17635.9*1.16</f>
        <v>20457.644</v>
      </c>
      <c r="J69" s="25" t="s">
        <v>76</v>
      </c>
      <c r="K69" s="26">
        <v>0</v>
      </c>
      <c r="L69" s="26">
        <f t="shared" si="6"/>
        <v>34099.305454257534</v>
      </c>
      <c r="O69" s="38"/>
      <c r="P69" s="38"/>
    </row>
    <row r="70" spans="2:16" x14ac:dyDescent="0.2">
      <c r="B70" s="16"/>
      <c r="C70" s="17"/>
      <c r="D70" s="19"/>
      <c r="E70" s="59" t="s">
        <v>86</v>
      </c>
      <c r="F70" s="53" t="s">
        <v>102</v>
      </c>
      <c r="G70" s="57">
        <v>42369</v>
      </c>
      <c r="H70" s="23">
        <f t="shared" si="5"/>
        <v>1827</v>
      </c>
      <c r="I70" s="55">
        <f>22117.1*1.16</f>
        <v>25655.835999999996</v>
      </c>
      <c r="J70" s="25" t="s">
        <v>76</v>
      </c>
      <c r="K70" s="26">
        <v>0</v>
      </c>
      <c r="L70" s="26">
        <f t="shared" si="6"/>
        <v>42763.780054454786</v>
      </c>
      <c r="O70" s="38"/>
      <c r="P70" s="38"/>
    </row>
    <row r="71" spans="2:16" x14ac:dyDescent="0.2">
      <c r="B71" s="16"/>
      <c r="C71" s="17"/>
      <c r="D71" s="19"/>
      <c r="E71" s="59" t="s">
        <v>103</v>
      </c>
      <c r="F71" s="53" t="s">
        <v>101</v>
      </c>
      <c r="G71" s="57">
        <v>42369</v>
      </c>
      <c r="H71" s="23">
        <f t="shared" si="5"/>
        <v>1827</v>
      </c>
      <c r="I71" s="55">
        <f>17635.9*1.16</f>
        <v>20457.644</v>
      </c>
      <c r="J71" s="25" t="s">
        <v>76</v>
      </c>
      <c r="K71" s="26">
        <v>0</v>
      </c>
      <c r="L71" s="26">
        <f t="shared" si="6"/>
        <v>34099.305454257534</v>
      </c>
      <c r="O71" s="38"/>
      <c r="P71" s="38"/>
    </row>
    <row r="72" spans="2:16" x14ac:dyDescent="0.2">
      <c r="B72" s="16"/>
      <c r="C72" s="17"/>
      <c r="D72" s="19"/>
      <c r="E72" s="59" t="s">
        <v>81</v>
      </c>
      <c r="F72" s="53" t="s">
        <v>104</v>
      </c>
      <c r="G72" s="57">
        <v>42369</v>
      </c>
      <c r="H72" s="23">
        <f t="shared" si="5"/>
        <v>1827</v>
      </c>
      <c r="I72" s="55">
        <f>19653*1.16</f>
        <v>22797.48</v>
      </c>
      <c r="J72" s="25" t="s">
        <v>76</v>
      </c>
      <c r="K72" s="26">
        <v>0</v>
      </c>
      <c r="L72" s="26">
        <f t="shared" si="6"/>
        <v>37999.401793643832</v>
      </c>
      <c r="O72" s="38"/>
      <c r="P72" s="38"/>
    </row>
    <row r="73" spans="2:16" x14ac:dyDescent="0.2">
      <c r="B73" s="16"/>
      <c r="C73" s="17"/>
      <c r="D73" s="19"/>
      <c r="E73" s="59" t="s">
        <v>81</v>
      </c>
      <c r="F73" s="53" t="s">
        <v>102</v>
      </c>
      <c r="G73" s="57">
        <v>42369</v>
      </c>
      <c r="H73" s="23">
        <f t="shared" si="5"/>
        <v>1827</v>
      </c>
      <c r="I73" s="55">
        <f>22117.1*1.16</f>
        <v>25655.835999999996</v>
      </c>
      <c r="J73" s="25" t="s">
        <v>76</v>
      </c>
      <c r="K73" s="26">
        <v>0</v>
      </c>
      <c r="L73" s="26">
        <f t="shared" si="6"/>
        <v>42763.780054454786</v>
      </c>
      <c r="O73" s="38"/>
      <c r="P73" s="38"/>
    </row>
    <row r="74" spans="2:16" x14ac:dyDescent="0.2">
      <c r="B74" s="16"/>
      <c r="C74" s="17"/>
      <c r="D74" s="19"/>
      <c r="E74" s="59"/>
      <c r="F74" s="53" t="s">
        <v>105</v>
      </c>
      <c r="G74" s="57">
        <v>42634</v>
      </c>
      <c r="H74" s="23">
        <f t="shared" si="5"/>
        <v>1562</v>
      </c>
      <c r="I74" s="55">
        <v>3499</v>
      </c>
      <c r="J74" s="25" t="s">
        <v>76</v>
      </c>
      <c r="K74" s="26">
        <v>0</v>
      </c>
      <c r="L74" s="26">
        <f t="shared" si="6"/>
        <v>4986.2763123287677</v>
      </c>
      <c r="O74" s="38"/>
      <c r="P74" s="38"/>
    </row>
    <row r="75" spans="2:16" x14ac:dyDescent="0.2">
      <c r="B75" s="16"/>
      <c r="C75" s="17"/>
      <c r="D75" s="19"/>
      <c r="E75" s="59"/>
      <c r="F75" s="53" t="s">
        <v>106</v>
      </c>
      <c r="G75" s="57">
        <v>42852</v>
      </c>
      <c r="H75" s="60">
        <f t="shared" si="5"/>
        <v>1344</v>
      </c>
      <c r="I75" s="55">
        <v>3270</v>
      </c>
      <c r="J75" s="25" t="s">
        <v>76</v>
      </c>
      <c r="K75" s="26">
        <v>0</v>
      </c>
      <c r="L75" s="26">
        <f t="shared" si="6"/>
        <v>4009.5754520547948</v>
      </c>
      <c r="O75" s="38"/>
      <c r="P75" s="38"/>
    </row>
    <row r="76" spans="2:16" ht="13.5" thickBot="1" x14ac:dyDescent="0.25">
      <c r="B76" s="16"/>
      <c r="C76" s="17"/>
      <c r="D76" s="19"/>
      <c r="E76" s="18"/>
      <c r="F76" s="18"/>
      <c r="G76" s="47" t="s">
        <v>70</v>
      </c>
      <c r="H76" s="48"/>
      <c r="I76" s="49">
        <f>I69+I70+I71+I72+I73+I74+I75+I65+I52</f>
        <v>141408.40999999997</v>
      </c>
      <c r="J76" s="61" t="s">
        <v>0</v>
      </c>
      <c r="K76" s="49">
        <f>K69+K70+K71+K72+K73+K74+K75+K65+K52</f>
        <v>0</v>
      </c>
      <c r="L76" s="49">
        <f>L69+L70+L71+L72+L73+L74+L75+L65+L52</f>
        <v>257117.02347427394</v>
      </c>
      <c r="M76" s="27" t="s">
        <v>0</v>
      </c>
    </row>
    <row r="77" spans="2:16" ht="13.5" thickTop="1" x14ac:dyDescent="0.2">
      <c r="J77" s="62"/>
      <c r="K77" s="62"/>
      <c r="L77" s="62"/>
    </row>
    <row r="78" spans="2:16" x14ac:dyDescent="0.2">
      <c r="B78" s="16">
        <v>3</v>
      </c>
      <c r="C78" s="17" t="s">
        <v>107</v>
      </c>
      <c r="D78" s="17">
        <v>519</v>
      </c>
      <c r="E78" s="19" t="s">
        <v>108</v>
      </c>
      <c r="F78" s="18"/>
      <c r="G78" s="63"/>
      <c r="H78" s="63"/>
      <c r="I78" s="18"/>
      <c r="J78" s="18"/>
      <c r="K78" s="18"/>
      <c r="L78" s="18"/>
    </row>
    <row r="79" spans="2:16" x14ac:dyDescent="0.2">
      <c r="B79" s="16"/>
      <c r="C79" s="17"/>
      <c r="D79" s="18"/>
      <c r="E79" s="18"/>
      <c r="F79" s="18"/>
      <c r="G79" s="63"/>
      <c r="H79" s="63"/>
      <c r="I79" s="18"/>
      <c r="J79" s="19"/>
      <c r="K79" s="19"/>
      <c r="L79" s="36"/>
    </row>
    <row r="80" spans="2:16" ht="36" x14ac:dyDescent="0.2">
      <c r="B80" s="16"/>
      <c r="C80" s="17"/>
      <c r="D80" s="18"/>
      <c r="E80" s="31" t="s">
        <v>109</v>
      </c>
      <c r="F80" s="32" t="s">
        <v>110</v>
      </c>
      <c r="G80" s="33">
        <v>39759</v>
      </c>
      <c r="H80" s="34">
        <f t="shared" ref="H80:H83" si="7">L$6-G80</f>
        <v>4437</v>
      </c>
      <c r="I80" s="35">
        <v>41428</v>
      </c>
      <c r="J80" s="17" t="s">
        <v>19</v>
      </c>
      <c r="K80" s="36">
        <f>I80*0.1/12</f>
        <v>345.23333333333335</v>
      </c>
      <c r="L80" s="36">
        <f t="shared" ref="L80:L85" si="8">(I80*0.1)/365*H80</f>
        <v>50360.557808219179</v>
      </c>
    </row>
    <row r="81" spans="2:12" ht="36" x14ac:dyDescent="0.2">
      <c r="B81" s="16"/>
      <c r="C81" s="17"/>
      <c r="D81" s="16"/>
      <c r="E81" s="20" t="s">
        <v>111</v>
      </c>
      <c r="F81" s="21" t="s">
        <v>112</v>
      </c>
      <c r="G81" s="22">
        <v>39126</v>
      </c>
      <c r="H81" s="23">
        <f t="shared" si="7"/>
        <v>5070</v>
      </c>
      <c r="I81" s="24">
        <v>2950</v>
      </c>
      <c r="J81" s="25" t="s">
        <v>19</v>
      </c>
      <c r="K81" s="26">
        <v>0</v>
      </c>
      <c r="L81" s="26">
        <f t="shared" si="8"/>
        <v>4097.6712328767126</v>
      </c>
    </row>
    <row r="82" spans="2:12" x14ac:dyDescent="0.2">
      <c r="B82" s="16"/>
      <c r="C82" s="17"/>
      <c r="D82" s="16"/>
      <c r="E82" s="31" t="s">
        <v>113</v>
      </c>
      <c r="F82" s="32" t="s">
        <v>114</v>
      </c>
      <c r="G82" s="64">
        <v>42054</v>
      </c>
      <c r="H82" s="34">
        <f t="shared" si="7"/>
        <v>2142</v>
      </c>
      <c r="I82" s="35">
        <v>3195</v>
      </c>
      <c r="J82" s="17" t="s">
        <v>19</v>
      </c>
      <c r="K82" s="36">
        <f>I82*0.1/12</f>
        <v>26.625</v>
      </c>
      <c r="L82" s="36">
        <f t="shared" si="8"/>
        <v>1874.9835616438356</v>
      </c>
    </row>
    <row r="83" spans="2:12" x14ac:dyDescent="0.2">
      <c r="B83" s="16"/>
      <c r="C83" s="17"/>
      <c r="D83" s="16"/>
      <c r="E83" s="31"/>
      <c r="F83" s="32" t="s">
        <v>115</v>
      </c>
      <c r="G83" s="64">
        <v>44018</v>
      </c>
      <c r="H83" s="34">
        <f t="shared" si="7"/>
        <v>178</v>
      </c>
      <c r="I83" s="35">
        <v>4193.3</v>
      </c>
      <c r="J83" s="17" t="s">
        <v>19</v>
      </c>
      <c r="K83" s="36">
        <f>I83*0.1/12</f>
        <v>34.944166666666668</v>
      </c>
      <c r="L83" s="36">
        <f t="shared" si="8"/>
        <v>204.49517808219181</v>
      </c>
    </row>
    <row r="84" spans="2:12" x14ac:dyDescent="0.2">
      <c r="B84" s="16"/>
      <c r="C84" s="17"/>
      <c r="D84" s="16"/>
      <c r="E84" s="31"/>
      <c r="F84" s="32" t="s">
        <v>116</v>
      </c>
      <c r="G84" s="64">
        <v>44165</v>
      </c>
      <c r="H84" s="34">
        <f>L$6-G84</f>
        <v>31</v>
      </c>
      <c r="I84" s="35">
        <v>3895.51</v>
      </c>
      <c r="J84" s="17" t="s">
        <v>19</v>
      </c>
      <c r="K84" s="36">
        <f>I84*0.1/12</f>
        <v>32.462583333333335</v>
      </c>
      <c r="L84" s="36">
        <f t="shared" si="8"/>
        <v>33.085153424657541</v>
      </c>
    </row>
    <row r="85" spans="2:12" x14ac:dyDescent="0.2">
      <c r="B85" s="16"/>
      <c r="C85" s="17"/>
      <c r="D85" s="16"/>
      <c r="E85" s="31"/>
      <c r="F85" s="32" t="s">
        <v>117</v>
      </c>
      <c r="G85" s="64">
        <v>44165</v>
      </c>
      <c r="H85" s="34">
        <f>L$6-G85</f>
        <v>31</v>
      </c>
      <c r="I85" s="45">
        <v>3700.4</v>
      </c>
      <c r="J85" s="17" t="s">
        <v>19</v>
      </c>
      <c r="K85" s="46">
        <f>I85*0.1/12</f>
        <v>30.83666666666667</v>
      </c>
      <c r="L85" s="46">
        <f t="shared" si="8"/>
        <v>31.428054794520548</v>
      </c>
    </row>
    <row r="86" spans="2:12" ht="13.5" thickBot="1" x14ac:dyDescent="0.25">
      <c r="B86" s="16"/>
      <c r="C86" s="17"/>
      <c r="D86" s="17"/>
      <c r="E86" s="18"/>
      <c r="F86" s="18"/>
      <c r="G86" s="47" t="s">
        <v>70</v>
      </c>
      <c r="H86" s="48"/>
      <c r="I86" s="49">
        <f>SUM(I80:I85)</f>
        <v>59362.210000000006</v>
      </c>
      <c r="J86" s="49" t="s">
        <v>0</v>
      </c>
      <c r="K86" s="49">
        <f>SUM(K80:K85)</f>
        <v>470.10174999999998</v>
      </c>
      <c r="L86" s="49">
        <f>SUM(L80:L85)</f>
        <v>56602.220989041096</v>
      </c>
    </row>
    <row r="87" spans="2:12" ht="13.5" thickTop="1" x14ac:dyDescent="0.2">
      <c r="I87" s="65"/>
      <c r="J87" s="66"/>
      <c r="K87" s="66"/>
      <c r="L87" s="67"/>
    </row>
    <row r="88" spans="2:12" x14ac:dyDescent="0.2">
      <c r="B88" s="16">
        <v>3</v>
      </c>
      <c r="C88" s="17" t="s">
        <v>118</v>
      </c>
      <c r="D88" s="17">
        <v>523</v>
      </c>
      <c r="E88" s="19" t="s">
        <v>119</v>
      </c>
      <c r="F88" s="18"/>
      <c r="G88" s="63"/>
      <c r="H88" s="63"/>
      <c r="I88" s="18"/>
      <c r="J88" s="18"/>
      <c r="K88" s="18"/>
      <c r="L88" s="18"/>
    </row>
    <row r="89" spans="2:12" x14ac:dyDescent="0.2">
      <c r="B89" s="16"/>
      <c r="C89" s="17"/>
      <c r="D89" s="18"/>
      <c r="E89" s="18"/>
      <c r="F89" s="18"/>
      <c r="G89" s="63"/>
      <c r="H89" s="63"/>
      <c r="I89" s="18"/>
      <c r="J89" s="19"/>
      <c r="K89" s="19"/>
      <c r="L89" s="36"/>
    </row>
    <row r="90" spans="2:12" x14ac:dyDescent="0.2">
      <c r="B90" s="16"/>
      <c r="C90" s="17"/>
      <c r="D90" s="18"/>
      <c r="E90" s="68" t="s">
        <v>86</v>
      </c>
      <c r="F90" s="69" t="s">
        <v>120</v>
      </c>
      <c r="G90" s="70">
        <v>41806</v>
      </c>
      <c r="H90" s="34">
        <f>L$6-G90</f>
        <v>2390</v>
      </c>
      <c r="I90" s="71">
        <v>5899.01</v>
      </c>
      <c r="J90" s="72" t="s">
        <v>19</v>
      </c>
      <c r="K90" s="36">
        <f>I90*0.1/12</f>
        <v>49.158416666666675</v>
      </c>
      <c r="L90" s="36">
        <f t="shared" ref="L90:L91" si="9">(I90*0.1)/365*H90</f>
        <v>3862.6394246575346</v>
      </c>
    </row>
    <row r="91" spans="2:12" x14ac:dyDescent="0.2">
      <c r="B91" s="16"/>
      <c r="C91" s="17"/>
      <c r="D91" s="16"/>
      <c r="E91" s="68" t="s">
        <v>121</v>
      </c>
      <c r="F91" s="69" t="s">
        <v>122</v>
      </c>
      <c r="G91" s="70">
        <v>41843</v>
      </c>
      <c r="H91" s="34">
        <f>L$6-G91</f>
        <v>2353</v>
      </c>
      <c r="I91" s="71">
        <v>2280</v>
      </c>
      <c r="J91" s="72" t="s">
        <v>19</v>
      </c>
      <c r="K91" s="36">
        <f>I91*0.1/12</f>
        <v>19</v>
      </c>
      <c r="L91" s="36">
        <f t="shared" si="9"/>
        <v>1469.8191780821917</v>
      </c>
    </row>
    <row r="92" spans="2:12" ht="13.5" thickBot="1" x14ac:dyDescent="0.25">
      <c r="B92" s="16"/>
      <c r="C92" s="17"/>
      <c r="D92" s="17"/>
      <c r="E92" s="18"/>
      <c r="F92" s="18"/>
      <c r="G92" s="47" t="s">
        <v>70</v>
      </c>
      <c r="H92" s="48"/>
      <c r="I92" s="49">
        <f>I91+I90</f>
        <v>8179.01</v>
      </c>
      <c r="J92" s="49" t="s">
        <v>0</v>
      </c>
      <c r="K92" s="49">
        <f>K91+K90</f>
        <v>68.158416666666682</v>
      </c>
      <c r="L92" s="49">
        <f>L91+L90</f>
        <v>5332.4586027397263</v>
      </c>
    </row>
    <row r="93" spans="2:12" ht="13.5" thickTop="1" x14ac:dyDescent="0.2">
      <c r="I93" s="1"/>
      <c r="J93" s="73"/>
      <c r="K93" s="73"/>
      <c r="L93" s="74"/>
    </row>
    <row r="95" spans="2:12" ht="24" x14ac:dyDescent="0.2">
      <c r="B95" s="16">
        <v>4</v>
      </c>
      <c r="C95" s="17" t="s">
        <v>123</v>
      </c>
      <c r="D95" s="17">
        <v>529</v>
      </c>
      <c r="E95" s="75"/>
      <c r="F95" s="76" t="s">
        <v>124</v>
      </c>
      <c r="G95" s="77"/>
      <c r="H95" s="77"/>
      <c r="I95" s="78"/>
      <c r="J95" s="79"/>
      <c r="K95" s="79"/>
      <c r="L95" s="80"/>
    </row>
    <row r="96" spans="2:12" ht="36" x14ac:dyDescent="0.2">
      <c r="B96" s="16"/>
      <c r="C96" s="17"/>
      <c r="D96" s="16"/>
      <c r="E96" s="52" t="s">
        <v>125</v>
      </c>
      <c r="F96" s="53" t="s">
        <v>126</v>
      </c>
      <c r="G96" s="54">
        <v>40303</v>
      </c>
      <c r="H96" s="23">
        <f t="shared" ref="H96:H98" si="10">L$6-G96</f>
        <v>3893</v>
      </c>
      <c r="I96" s="55">
        <v>10183.98</v>
      </c>
      <c r="J96" s="25" t="s">
        <v>127</v>
      </c>
      <c r="K96" s="26">
        <v>0</v>
      </c>
      <c r="L96" s="26">
        <f>(I96*0.2)/365*H96</f>
        <v>21723.963912328767</v>
      </c>
    </row>
    <row r="97" spans="2:12" x14ac:dyDescent="0.2">
      <c r="B97" s="16"/>
      <c r="C97" s="17"/>
      <c r="D97" s="16"/>
      <c r="E97" s="68"/>
      <c r="F97" s="69" t="s">
        <v>128</v>
      </c>
      <c r="G97" s="81">
        <v>42608</v>
      </c>
      <c r="H97" s="34">
        <f t="shared" si="10"/>
        <v>1588</v>
      </c>
      <c r="I97" s="71">
        <v>11990</v>
      </c>
      <c r="J97" s="17" t="s">
        <v>127</v>
      </c>
      <c r="K97" s="36">
        <f>I97*0.2/12</f>
        <v>199.83333333333334</v>
      </c>
      <c r="L97" s="36">
        <f>(I97*0.2)/365*H97</f>
        <v>10432.942465753425</v>
      </c>
    </row>
    <row r="98" spans="2:12" x14ac:dyDescent="0.2">
      <c r="B98" s="16"/>
      <c r="C98" s="17"/>
      <c r="D98" s="16"/>
      <c r="E98" s="68"/>
      <c r="F98" s="69" t="s">
        <v>129</v>
      </c>
      <c r="G98" s="70">
        <v>43035</v>
      </c>
      <c r="H98" s="34">
        <f t="shared" si="10"/>
        <v>1161</v>
      </c>
      <c r="I98" s="71">
        <f>2585.35*1.16</f>
        <v>2999.0059999999999</v>
      </c>
      <c r="J98" s="17" t="s">
        <v>127</v>
      </c>
      <c r="K98" s="36">
        <f>I98*0.2/12</f>
        <v>49.98343333333333</v>
      </c>
      <c r="L98" s="36">
        <f>(I98*0.2)/365*H98</f>
        <v>1907.8608032876712</v>
      </c>
    </row>
    <row r="99" spans="2:12" ht="13.5" thickBot="1" x14ac:dyDescent="0.25">
      <c r="B99" s="16"/>
      <c r="C99" s="17"/>
      <c r="D99" s="16"/>
      <c r="E99" s="31"/>
      <c r="F99" s="32"/>
      <c r="G99" s="47" t="s">
        <v>70</v>
      </c>
      <c r="H99" s="48"/>
      <c r="I99" s="49">
        <f>I98+I97+I96</f>
        <v>25172.985999999997</v>
      </c>
      <c r="J99" s="49" t="s">
        <v>0</v>
      </c>
      <c r="K99" s="49">
        <f>K98+K97</f>
        <v>249.81676666666667</v>
      </c>
      <c r="L99" s="49">
        <f>L98+L97</f>
        <v>12340.803269041096</v>
      </c>
    </row>
    <row r="100" spans="2:12" ht="13.5" thickTop="1" x14ac:dyDescent="0.2">
      <c r="I100" s="27">
        <f>I99+I92+I76</f>
        <v>174760.40599999996</v>
      </c>
    </row>
    <row r="102" spans="2:12" ht="13.5" thickBot="1" x14ac:dyDescent="0.25"/>
    <row r="103" spans="2:12" x14ac:dyDescent="0.2">
      <c r="B103" s="16">
        <v>5</v>
      </c>
      <c r="C103" s="17" t="s">
        <v>130</v>
      </c>
      <c r="D103" s="17">
        <v>540</v>
      </c>
      <c r="E103" s="19"/>
      <c r="F103" s="19" t="s">
        <v>131</v>
      </c>
      <c r="G103" s="82"/>
      <c r="H103" s="82"/>
      <c r="I103" s="18"/>
      <c r="J103" s="83"/>
      <c r="K103" s="83"/>
      <c r="L103" s="84"/>
    </row>
    <row r="104" spans="2:12" x14ac:dyDescent="0.2">
      <c r="B104" s="16"/>
      <c r="C104" s="17"/>
      <c r="D104" s="18"/>
      <c r="E104" s="85" t="s">
        <v>132</v>
      </c>
      <c r="F104" s="86" t="s">
        <v>133</v>
      </c>
      <c r="G104" s="87">
        <v>40544</v>
      </c>
      <c r="H104" s="23">
        <f t="shared" ref="H104:H109" si="11">L$6-G104</f>
        <v>3652</v>
      </c>
      <c r="I104" s="88">
        <v>204022</v>
      </c>
      <c r="J104" s="25" t="s">
        <v>127</v>
      </c>
      <c r="K104" s="26">
        <v>0</v>
      </c>
      <c r="L104" s="26">
        <v>0</v>
      </c>
    </row>
    <row r="105" spans="2:12" x14ac:dyDescent="0.2">
      <c r="B105" s="16"/>
      <c r="C105" s="17"/>
      <c r="D105" s="18"/>
      <c r="E105" s="85" t="s">
        <v>134</v>
      </c>
      <c r="F105" s="86" t="s">
        <v>133</v>
      </c>
      <c r="G105" s="87">
        <v>40544</v>
      </c>
      <c r="H105" s="23">
        <f t="shared" si="11"/>
        <v>3652</v>
      </c>
      <c r="I105" s="88">
        <v>204022</v>
      </c>
      <c r="J105" s="25" t="s">
        <v>127</v>
      </c>
      <c r="K105" s="26">
        <v>0</v>
      </c>
      <c r="L105" s="26">
        <v>0</v>
      </c>
    </row>
    <row r="106" spans="2:12" x14ac:dyDescent="0.2">
      <c r="B106" s="16"/>
      <c r="C106" s="17"/>
      <c r="D106" s="18"/>
      <c r="E106" s="85" t="s">
        <v>135</v>
      </c>
      <c r="F106" s="86" t="s">
        <v>136</v>
      </c>
      <c r="G106" s="89">
        <v>42340</v>
      </c>
      <c r="H106" s="23">
        <f t="shared" si="11"/>
        <v>1856</v>
      </c>
      <c r="I106" s="90">
        <v>0</v>
      </c>
      <c r="J106" s="25" t="s">
        <v>127</v>
      </c>
      <c r="K106" s="26">
        <v>0</v>
      </c>
      <c r="L106" s="26">
        <f t="shared" ref="L106:L109" si="12">(I106*0.2)/365*H106</f>
        <v>0</v>
      </c>
    </row>
    <row r="107" spans="2:12" x14ac:dyDescent="0.2">
      <c r="B107" s="16"/>
      <c r="C107" s="17"/>
      <c r="D107" s="18"/>
      <c r="E107" s="85" t="s">
        <v>137</v>
      </c>
      <c r="F107" s="86" t="s">
        <v>138</v>
      </c>
      <c r="G107" s="89">
        <v>42340</v>
      </c>
      <c r="H107" s="23">
        <f t="shared" si="11"/>
        <v>1856</v>
      </c>
      <c r="I107" s="90">
        <v>0</v>
      </c>
      <c r="J107" s="25" t="s">
        <v>127</v>
      </c>
      <c r="K107" s="26">
        <v>0</v>
      </c>
      <c r="L107" s="26">
        <f t="shared" si="12"/>
        <v>0</v>
      </c>
    </row>
    <row r="108" spans="2:12" x14ac:dyDescent="0.2">
      <c r="B108" s="16"/>
      <c r="C108" s="17"/>
      <c r="D108" s="18"/>
      <c r="E108" s="85" t="s">
        <v>139</v>
      </c>
      <c r="F108" s="86" t="s">
        <v>138</v>
      </c>
      <c r="G108" s="89">
        <v>42340</v>
      </c>
      <c r="H108" s="23">
        <f t="shared" si="11"/>
        <v>1856</v>
      </c>
      <c r="I108" s="90">
        <v>0</v>
      </c>
      <c r="J108" s="25" t="s">
        <v>127</v>
      </c>
      <c r="K108" s="26">
        <v>0</v>
      </c>
      <c r="L108" s="26">
        <f t="shared" si="12"/>
        <v>0</v>
      </c>
    </row>
    <row r="109" spans="2:12" x14ac:dyDescent="0.2">
      <c r="B109" s="16"/>
      <c r="C109" s="17"/>
      <c r="D109" s="18"/>
      <c r="E109" s="85" t="s">
        <v>140</v>
      </c>
      <c r="F109" s="86" t="s">
        <v>138</v>
      </c>
      <c r="G109" s="89">
        <v>42340</v>
      </c>
      <c r="H109" s="60">
        <f t="shared" si="11"/>
        <v>1856</v>
      </c>
      <c r="I109" s="90">
        <v>0</v>
      </c>
      <c r="J109" s="25" t="s">
        <v>127</v>
      </c>
      <c r="K109" s="26">
        <v>0</v>
      </c>
      <c r="L109" s="26">
        <f t="shared" si="12"/>
        <v>0</v>
      </c>
    </row>
    <row r="110" spans="2:12" ht="13.5" thickBot="1" x14ac:dyDescent="0.25">
      <c r="B110" s="16"/>
      <c r="C110" s="17"/>
      <c r="D110" s="19"/>
      <c r="E110" s="91"/>
      <c r="F110" s="19"/>
      <c r="G110" s="47" t="s">
        <v>70</v>
      </c>
      <c r="H110" s="48"/>
      <c r="I110" s="49">
        <f>I109+I108+I107+I106</f>
        <v>0</v>
      </c>
      <c r="J110" s="49" t="s">
        <v>0</v>
      </c>
      <c r="K110" s="49">
        <f>K109+K108+K107+K106</f>
        <v>0</v>
      </c>
      <c r="L110" s="49">
        <f>L109+L108+L107+L106</f>
        <v>0</v>
      </c>
    </row>
    <row r="111" spans="2:12" ht="13.5" thickTop="1" x14ac:dyDescent="0.2">
      <c r="J111" s="92"/>
      <c r="K111" s="92"/>
      <c r="L111" s="74"/>
    </row>
    <row r="112" spans="2:12" x14ac:dyDescent="0.2">
      <c r="J112" s="92"/>
      <c r="K112" s="92"/>
      <c r="L112" s="74"/>
    </row>
    <row r="113" spans="2:12" x14ac:dyDescent="0.2">
      <c r="J113" s="92"/>
      <c r="K113" s="92"/>
      <c r="L113" s="74"/>
    </row>
    <row r="114" spans="2:12" x14ac:dyDescent="0.2">
      <c r="J114" s="92"/>
      <c r="K114" s="92"/>
      <c r="L114" s="74"/>
    </row>
    <row r="115" spans="2:12" x14ac:dyDescent="0.2">
      <c r="B115" s="16">
        <v>6</v>
      </c>
      <c r="C115" s="17" t="s">
        <v>141</v>
      </c>
      <c r="D115" s="17">
        <v>565</v>
      </c>
      <c r="E115" s="91"/>
      <c r="F115" s="19" t="s">
        <v>142</v>
      </c>
      <c r="G115" s="82"/>
      <c r="H115" s="82"/>
      <c r="I115" s="93"/>
      <c r="J115" s="93"/>
      <c r="K115" s="93"/>
      <c r="L115" s="93"/>
    </row>
    <row r="116" spans="2:12" ht="36" x14ac:dyDescent="0.2">
      <c r="B116" s="16"/>
      <c r="C116" s="17"/>
      <c r="D116" s="16"/>
      <c r="E116" s="68" t="s">
        <v>143</v>
      </c>
      <c r="F116" s="69" t="s">
        <v>144</v>
      </c>
      <c r="G116" s="81">
        <v>40592</v>
      </c>
      <c r="H116" s="34">
        <f t="shared" ref="H116:H120" si="13">L$6-G116</f>
        <v>3604</v>
      </c>
      <c r="I116" s="71">
        <v>6718.72</v>
      </c>
      <c r="J116" s="72" t="s">
        <v>19</v>
      </c>
      <c r="K116" s="36">
        <f t="shared" ref="K116:K120" si="14">I116*0.1/12</f>
        <v>55.989333333333342</v>
      </c>
      <c r="L116" s="36">
        <f t="shared" ref="L116:L120" si="15">(I116*0.1)/365*H116</f>
        <v>6634.0457205479461</v>
      </c>
    </row>
    <row r="117" spans="2:12" ht="36" x14ac:dyDescent="0.2">
      <c r="B117" s="16"/>
      <c r="C117" s="17"/>
      <c r="D117" s="16"/>
      <c r="E117" s="68" t="s">
        <v>145</v>
      </c>
      <c r="F117" s="69" t="s">
        <v>146</v>
      </c>
      <c r="G117" s="81">
        <v>40592</v>
      </c>
      <c r="H117" s="34">
        <f t="shared" si="13"/>
        <v>3604</v>
      </c>
      <c r="I117" s="71">
        <v>5485.64</v>
      </c>
      <c r="J117" s="72" t="s">
        <v>19</v>
      </c>
      <c r="K117" s="36">
        <f t="shared" si="14"/>
        <v>45.713666666666676</v>
      </c>
      <c r="L117" s="36">
        <f t="shared" si="15"/>
        <v>5416.5059068493156</v>
      </c>
    </row>
    <row r="118" spans="2:12" ht="24" x14ac:dyDescent="0.2">
      <c r="B118" s="16"/>
      <c r="C118" s="17"/>
      <c r="D118" s="16"/>
      <c r="E118" s="68" t="s">
        <v>86</v>
      </c>
      <c r="F118" s="69" t="s">
        <v>147</v>
      </c>
      <c r="G118" s="70">
        <v>41648</v>
      </c>
      <c r="H118" s="34">
        <f t="shared" si="13"/>
        <v>2548</v>
      </c>
      <c r="I118" s="71">
        <v>8932.85</v>
      </c>
      <c r="J118" s="72" t="s">
        <v>19</v>
      </c>
      <c r="K118" s="36">
        <f t="shared" si="14"/>
        <v>74.440416666666678</v>
      </c>
      <c r="L118" s="36">
        <f t="shared" si="15"/>
        <v>6235.8635068493159</v>
      </c>
    </row>
    <row r="119" spans="2:12" ht="36" x14ac:dyDescent="0.2">
      <c r="B119" s="16"/>
      <c r="C119" s="17"/>
      <c r="D119" s="16"/>
      <c r="E119" s="68" t="s">
        <v>148</v>
      </c>
      <c r="F119" s="69" t="s">
        <v>149</v>
      </c>
      <c r="G119" s="70">
        <v>41738</v>
      </c>
      <c r="H119" s="34">
        <f t="shared" si="13"/>
        <v>2458</v>
      </c>
      <c r="I119" s="71">
        <v>1899.01</v>
      </c>
      <c r="J119" s="72" t="s">
        <v>19</v>
      </c>
      <c r="K119" s="36">
        <f t="shared" si="14"/>
        <v>15.825083333333334</v>
      </c>
      <c r="L119" s="36">
        <f t="shared" si="15"/>
        <v>1278.8401589041096</v>
      </c>
    </row>
    <row r="120" spans="2:12" x14ac:dyDescent="0.2">
      <c r="B120" s="16"/>
      <c r="C120" s="17"/>
      <c r="D120" s="16"/>
      <c r="E120" s="68" t="s">
        <v>121</v>
      </c>
      <c r="F120" s="69" t="s">
        <v>150</v>
      </c>
      <c r="G120" s="70">
        <v>41851</v>
      </c>
      <c r="H120" s="34">
        <f t="shared" si="13"/>
        <v>2345</v>
      </c>
      <c r="I120" s="71">
        <v>1830</v>
      </c>
      <c r="J120" s="72" t="s">
        <v>19</v>
      </c>
      <c r="K120" s="36">
        <f t="shared" si="14"/>
        <v>15.25</v>
      </c>
      <c r="L120" s="36">
        <f t="shared" si="15"/>
        <v>1175.7123287671234</v>
      </c>
    </row>
    <row r="121" spans="2:12" ht="13.5" thickBot="1" x14ac:dyDescent="0.25">
      <c r="B121" s="16"/>
      <c r="C121" s="17"/>
      <c r="D121" s="16"/>
      <c r="E121" s="94"/>
      <c r="F121" s="95"/>
      <c r="G121" s="47" t="s">
        <v>70</v>
      </c>
      <c r="H121" s="48"/>
      <c r="I121" s="49">
        <f>SUM(I116:I120)</f>
        <v>24866.219999999998</v>
      </c>
      <c r="J121" s="49" t="s">
        <v>0</v>
      </c>
      <c r="K121" s="49">
        <f>SUM(K116:K120)</f>
        <v>207.21850000000003</v>
      </c>
      <c r="L121" s="49">
        <f>SUM(L116:L120)</f>
        <v>20740.967621917811</v>
      </c>
    </row>
    <row r="122" spans="2:12" ht="13.5" thickTop="1" x14ac:dyDescent="0.2"/>
    <row r="123" spans="2:12" ht="24" x14ac:dyDescent="0.2">
      <c r="B123" s="16">
        <v>7</v>
      </c>
      <c r="C123" s="17" t="s">
        <v>151</v>
      </c>
      <c r="D123" s="17">
        <v>567</v>
      </c>
      <c r="E123" s="19"/>
      <c r="F123" s="76" t="s">
        <v>152</v>
      </c>
      <c r="G123" s="77"/>
      <c r="H123" s="77"/>
      <c r="I123" s="18"/>
      <c r="J123" s="18"/>
      <c r="K123" s="18"/>
      <c r="L123" s="18"/>
    </row>
    <row r="124" spans="2:12" ht="36" x14ac:dyDescent="0.2">
      <c r="B124" s="16"/>
      <c r="C124" s="17"/>
      <c r="D124" s="16"/>
      <c r="E124" s="31" t="s">
        <v>153</v>
      </c>
      <c r="F124" s="32" t="s">
        <v>154</v>
      </c>
      <c r="G124" s="33">
        <v>40834</v>
      </c>
      <c r="H124" s="34">
        <f t="shared" ref="H124:H131" si="16">L$6-G124</f>
        <v>3362</v>
      </c>
      <c r="I124" s="35">
        <v>6900</v>
      </c>
      <c r="J124" s="17" t="s">
        <v>19</v>
      </c>
      <c r="K124" s="36">
        <f t="shared" ref="K124:K131" si="17">I124*0.1/12</f>
        <v>57.5</v>
      </c>
      <c r="L124" s="36">
        <f t="shared" ref="L124:L131" si="18">(I124*0.1)/365*H124</f>
        <v>6355.5616438356165</v>
      </c>
    </row>
    <row r="125" spans="2:12" ht="36" x14ac:dyDescent="0.2">
      <c r="B125" s="16"/>
      <c r="C125" s="17"/>
      <c r="D125" s="16"/>
      <c r="E125" s="31" t="s">
        <v>155</v>
      </c>
      <c r="F125" s="32" t="s">
        <v>154</v>
      </c>
      <c r="G125" s="33">
        <v>40834</v>
      </c>
      <c r="H125" s="34">
        <f t="shared" si="16"/>
        <v>3362</v>
      </c>
      <c r="I125" s="35">
        <v>6900</v>
      </c>
      <c r="J125" s="17" t="s">
        <v>19</v>
      </c>
      <c r="K125" s="36">
        <f t="shared" si="17"/>
        <v>57.5</v>
      </c>
      <c r="L125" s="36">
        <f t="shared" si="18"/>
        <v>6355.5616438356165</v>
      </c>
    </row>
    <row r="126" spans="2:12" ht="36" x14ac:dyDescent="0.2">
      <c r="B126" s="16"/>
      <c r="C126" s="17"/>
      <c r="D126" s="16"/>
      <c r="E126" s="31" t="s">
        <v>156</v>
      </c>
      <c r="F126" s="32" t="s">
        <v>154</v>
      </c>
      <c r="G126" s="33">
        <v>40834</v>
      </c>
      <c r="H126" s="34">
        <f t="shared" si="16"/>
        <v>3362</v>
      </c>
      <c r="I126" s="35">
        <v>6900</v>
      </c>
      <c r="J126" s="17" t="s">
        <v>19</v>
      </c>
      <c r="K126" s="36">
        <f t="shared" si="17"/>
        <v>57.5</v>
      </c>
      <c r="L126" s="36">
        <f t="shared" si="18"/>
        <v>6355.5616438356165</v>
      </c>
    </row>
    <row r="127" spans="2:12" ht="24" x14ac:dyDescent="0.2">
      <c r="B127" s="16"/>
      <c r="C127" s="17"/>
      <c r="D127" s="16"/>
      <c r="E127" s="31" t="s">
        <v>157</v>
      </c>
      <c r="F127" s="32" t="s">
        <v>158</v>
      </c>
      <c r="G127" s="33">
        <v>41453</v>
      </c>
      <c r="H127" s="34">
        <f t="shared" si="16"/>
        <v>2743</v>
      </c>
      <c r="I127" s="35">
        <v>5640</v>
      </c>
      <c r="J127" s="17" t="s">
        <v>19</v>
      </c>
      <c r="K127" s="36">
        <f t="shared" si="17"/>
        <v>47</v>
      </c>
      <c r="L127" s="36">
        <f t="shared" si="18"/>
        <v>4238.4986301369863</v>
      </c>
    </row>
    <row r="128" spans="2:12" ht="24" x14ac:dyDescent="0.2">
      <c r="B128" s="16"/>
      <c r="C128" s="17"/>
      <c r="D128" s="16"/>
      <c r="E128" s="31" t="s">
        <v>157</v>
      </c>
      <c r="F128" s="32" t="s">
        <v>158</v>
      </c>
      <c r="G128" s="33">
        <v>41453</v>
      </c>
      <c r="H128" s="34">
        <f t="shared" si="16"/>
        <v>2743</v>
      </c>
      <c r="I128" s="35">
        <v>5640</v>
      </c>
      <c r="J128" s="17" t="s">
        <v>19</v>
      </c>
      <c r="K128" s="36">
        <f t="shared" si="17"/>
        <v>47</v>
      </c>
      <c r="L128" s="36">
        <f t="shared" si="18"/>
        <v>4238.4986301369863</v>
      </c>
    </row>
    <row r="129" spans="2:12" x14ac:dyDescent="0.2">
      <c r="B129" s="16"/>
      <c r="C129" s="17"/>
      <c r="D129" s="16"/>
      <c r="E129" s="31" t="s">
        <v>0</v>
      </c>
      <c r="F129" s="32" t="s">
        <v>159</v>
      </c>
      <c r="G129" s="33">
        <v>42817</v>
      </c>
      <c r="H129" s="34">
        <f t="shared" si="16"/>
        <v>1379</v>
      </c>
      <c r="I129" s="35">
        <v>6900</v>
      </c>
      <c r="J129" s="17" t="s">
        <v>19</v>
      </c>
      <c r="K129" s="36">
        <f t="shared" si="17"/>
        <v>57.5</v>
      </c>
      <c r="L129" s="36">
        <f t="shared" si="18"/>
        <v>2606.8767123287671</v>
      </c>
    </row>
    <row r="130" spans="2:12" x14ac:dyDescent="0.2">
      <c r="B130" s="16"/>
      <c r="C130" s="17"/>
      <c r="D130" s="16"/>
      <c r="E130" s="31"/>
      <c r="F130" s="32" t="s">
        <v>160</v>
      </c>
      <c r="G130" s="64">
        <v>43634</v>
      </c>
      <c r="H130" s="34">
        <f t="shared" si="16"/>
        <v>562</v>
      </c>
      <c r="I130" s="35">
        <v>6900</v>
      </c>
      <c r="J130" s="17" t="s">
        <v>19</v>
      </c>
      <c r="K130" s="36">
        <f t="shared" si="17"/>
        <v>57.5</v>
      </c>
      <c r="L130" s="36">
        <f t="shared" si="18"/>
        <v>1062.4109589041095</v>
      </c>
    </row>
    <row r="131" spans="2:12" x14ac:dyDescent="0.2">
      <c r="B131" s="16"/>
      <c r="C131" s="17"/>
      <c r="D131" s="16"/>
      <c r="E131" s="31"/>
      <c r="F131" s="32" t="s">
        <v>160</v>
      </c>
      <c r="G131" s="64">
        <v>43634</v>
      </c>
      <c r="H131" s="34">
        <f t="shared" si="16"/>
        <v>562</v>
      </c>
      <c r="I131" s="35">
        <v>10000</v>
      </c>
      <c r="J131" s="17" t="s">
        <v>19</v>
      </c>
      <c r="K131" s="36">
        <f t="shared" si="17"/>
        <v>83.333333333333329</v>
      </c>
      <c r="L131" s="36">
        <f t="shared" si="18"/>
        <v>1539.7260273972602</v>
      </c>
    </row>
    <row r="132" spans="2:12" ht="13.5" thickBot="1" x14ac:dyDescent="0.25">
      <c r="B132" s="16"/>
      <c r="C132" s="17"/>
      <c r="D132" s="16"/>
      <c r="E132" s="39"/>
      <c r="F132" s="40"/>
      <c r="G132" s="47" t="s">
        <v>70</v>
      </c>
      <c r="H132" s="48"/>
      <c r="I132" s="49">
        <f>SUM(I124:I130)</f>
        <v>45780</v>
      </c>
      <c r="J132" s="49" t="s">
        <v>0</v>
      </c>
      <c r="K132" s="49">
        <f>SUM(K124:K130)</f>
        <v>381.5</v>
      </c>
      <c r="L132" s="49">
        <f>SUM(L124:L130)</f>
        <v>31212.969863013699</v>
      </c>
    </row>
    <row r="133" spans="2:12" ht="13.5" thickTop="1" x14ac:dyDescent="0.2"/>
    <row r="134" spans="2:12" x14ac:dyDescent="0.2">
      <c r="B134" s="16">
        <v>8</v>
      </c>
      <c r="C134" s="17" t="s">
        <v>161</v>
      </c>
      <c r="D134" s="17">
        <v>569</v>
      </c>
      <c r="E134" s="19"/>
      <c r="F134" s="50" t="s">
        <v>162</v>
      </c>
      <c r="G134" s="51"/>
      <c r="H134" s="51"/>
      <c r="I134" s="18"/>
      <c r="J134" s="18"/>
      <c r="K134" s="18"/>
      <c r="L134" s="18"/>
    </row>
    <row r="135" spans="2:12" ht="36.75" thickBot="1" x14ac:dyDescent="0.25">
      <c r="B135" s="16"/>
      <c r="C135" s="17"/>
      <c r="D135" s="16"/>
      <c r="E135" s="20" t="s">
        <v>163</v>
      </c>
      <c r="F135" s="21" t="s">
        <v>164</v>
      </c>
      <c r="G135" s="22">
        <v>38139</v>
      </c>
      <c r="H135" s="23">
        <f t="shared" ref="H135:H136" si="19">L$6-G135</f>
        <v>6057</v>
      </c>
      <c r="I135" s="24">
        <v>60000</v>
      </c>
      <c r="J135" s="96" t="s">
        <v>19</v>
      </c>
      <c r="K135" s="26">
        <v>0</v>
      </c>
      <c r="L135" s="26">
        <f t="shared" ref="L135:L136" si="20">(I135*0.1)/365*H135</f>
        <v>99567.123287671246</v>
      </c>
    </row>
    <row r="136" spans="2:12" ht="36.75" thickBot="1" x14ac:dyDescent="0.25">
      <c r="B136" s="97"/>
      <c r="C136" s="98"/>
      <c r="D136" s="97"/>
      <c r="E136" s="99" t="s">
        <v>165</v>
      </c>
      <c r="F136" s="100" t="s">
        <v>166</v>
      </c>
      <c r="G136" s="101">
        <v>38139</v>
      </c>
      <c r="H136" s="23">
        <f t="shared" si="19"/>
        <v>6057</v>
      </c>
      <c r="I136" s="102">
        <v>45000</v>
      </c>
      <c r="J136" s="96" t="s">
        <v>19</v>
      </c>
      <c r="K136" s="26">
        <v>0</v>
      </c>
      <c r="L136" s="26">
        <f t="shared" si="20"/>
        <v>74675.34246575342</v>
      </c>
    </row>
    <row r="137" spans="2:12" ht="13.5" thickBot="1" x14ac:dyDescent="0.25">
      <c r="B137" s="103"/>
      <c r="C137" s="73"/>
      <c r="D137" s="103"/>
      <c r="E137" s="104"/>
      <c r="F137" s="105"/>
      <c r="G137" s="47" t="s">
        <v>70</v>
      </c>
      <c r="H137" s="48"/>
      <c r="I137" s="49">
        <f>I135</f>
        <v>60000</v>
      </c>
      <c r="J137" s="49" t="s">
        <v>0</v>
      </c>
      <c r="K137" s="49">
        <f>K135</f>
        <v>0</v>
      </c>
      <c r="L137" s="49">
        <f>L135</f>
        <v>99567.123287671246</v>
      </c>
    </row>
    <row r="138" spans="2:12" ht="13.5" thickBot="1" x14ac:dyDescent="0.25">
      <c r="B138" s="106"/>
      <c r="C138" s="107"/>
      <c r="D138" s="106"/>
      <c r="E138" s="8"/>
      <c r="G138" s="47" t="s">
        <v>167</v>
      </c>
      <c r="H138" s="48"/>
      <c r="I138" s="108">
        <f>I137+I132+I121+I110+I99+I86+I76+I49+I92</f>
        <v>534075.12760000001</v>
      </c>
      <c r="J138" s="109" t="s">
        <v>0</v>
      </c>
      <c r="K138" s="108">
        <f>K137+K132+K121+K110+K99+K86+K76+K49+K92</f>
        <v>1965.8145300000001</v>
      </c>
      <c r="L138" s="108">
        <f>L137+L132+L121+L110+L99+L86+L76+L49+L92</f>
        <v>537582.2026944384</v>
      </c>
    </row>
    <row r="140" spans="2:12" x14ac:dyDescent="0.2">
      <c r="I140" s="27" t="s">
        <v>0</v>
      </c>
    </row>
    <row r="141" spans="2:12" hidden="1" x14ac:dyDescent="0.2"/>
    <row r="142" spans="2:12" hidden="1" x14ac:dyDescent="0.2">
      <c r="B142" s="110" t="s">
        <v>168</v>
      </c>
      <c r="C142" s="110"/>
      <c r="D142" s="110"/>
      <c r="E142" s="110"/>
      <c r="F142" s="110"/>
      <c r="I142" s="110" t="s">
        <v>169</v>
      </c>
      <c r="J142" s="110"/>
      <c r="K142" s="110"/>
      <c r="L142" s="110"/>
    </row>
    <row r="143" spans="2:12" hidden="1" x14ac:dyDescent="0.2">
      <c r="B143" s="2"/>
      <c r="C143" s="2"/>
      <c r="D143" s="2"/>
      <c r="E143" s="2"/>
      <c r="F143" s="2"/>
      <c r="I143" s="2"/>
      <c r="J143" s="2"/>
      <c r="K143" s="2"/>
      <c r="L143" s="2"/>
    </row>
    <row r="144" spans="2:12" hidden="1" x14ac:dyDescent="0.2">
      <c r="B144" s="2"/>
      <c r="C144" s="2"/>
      <c r="D144" s="2"/>
      <c r="E144" s="2"/>
      <c r="F144" s="2"/>
      <c r="I144" s="2"/>
      <c r="J144" s="2"/>
      <c r="K144" s="2"/>
      <c r="L144" s="2"/>
    </row>
    <row r="145" spans="2:12" hidden="1" x14ac:dyDescent="0.2">
      <c r="B145" s="2"/>
      <c r="C145" s="2"/>
      <c r="D145" s="2"/>
      <c r="E145" s="2"/>
      <c r="F145" s="2"/>
      <c r="I145" s="2"/>
      <c r="J145" s="2"/>
      <c r="K145" s="2"/>
      <c r="L145" s="2"/>
    </row>
    <row r="146" spans="2:12" hidden="1" x14ac:dyDescent="0.2">
      <c r="B146" s="2"/>
      <c r="C146" s="2"/>
      <c r="D146" s="2"/>
      <c r="E146" s="2"/>
      <c r="F146" s="2"/>
      <c r="I146" s="2"/>
      <c r="J146" s="2"/>
      <c r="K146" s="2"/>
      <c r="L146" s="2"/>
    </row>
    <row r="147" spans="2:12" hidden="1" x14ac:dyDescent="0.2">
      <c r="B147" s="2"/>
      <c r="C147" s="2"/>
      <c r="D147" s="2"/>
      <c r="E147" s="2"/>
      <c r="F147" s="2"/>
      <c r="I147" s="2"/>
      <c r="J147" s="2"/>
      <c r="K147" s="2"/>
      <c r="L147" s="2"/>
    </row>
    <row r="148" spans="2:12" hidden="1" x14ac:dyDescent="0.2">
      <c r="B148" s="110" t="s">
        <v>170</v>
      </c>
      <c r="C148" s="110"/>
      <c r="D148" s="110"/>
      <c r="E148" s="110"/>
      <c r="F148" s="110"/>
      <c r="I148" s="110" t="s">
        <v>171</v>
      </c>
      <c r="J148" s="110"/>
      <c r="K148" s="110"/>
      <c r="L148" s="110"/>
    </row>
    <row r="149" spans="2:12" ht="24.75" hidden="1" customHeight="1" x14ac:dyDescent="0.2">
      <c r="B149" s="110" t="s">
        <v>172</v>
      </c>
      <c r="C149" s="110"/>
      <c r="D149" s="110"/>
      <c r="E149" s="110"/>
      <c r="F149" s="110"/>
      <c r="I149" s="110" t="s">
        <v>173</v>
      </c>
      <c r="J149" s="110"/>
      <c r="K149" s="110"/>
      <c r="L149" s="110"/>
    </row>
    <row r="150" spans="2:12" hidden="1" x14ac:dyDescent="0.2"/>
    <row r="177" spans="2:9" x14ac:dyDescent="0.2">
      <c r="B177" s="111"/>
      <c r="C177" s="112"/>
      <c r="D177" s="111"/>
      <c r="E177" s="113"/>
      <c r="F177" s="114"/>
      <c r="G177" s="114"/>
      <c r="H177" s="114"/>
      <c r="I177" s="115"/>
    </row>
    <row r="178" spans="2:9" x14ac:dyDescent="0.2">
      <c r="B178" s="111"/>
      <c r="C178" s="112"/>
      <c r="D178" s="111"/>
      <c r="E178" s="113"/>
      <c r="F178" s="114"/>
      <c r="G178" s="114"/>
      <c r="H178" s="114"/>
      <c r="I178" s="115"/>
    </row>
    <row r="179" spans="2:9" x14ac:dyDescent="0.2">
      <c r="B179" s="111"/>
      <c r="C179" s="112"/>
      <c r="D179" s="111"/>
      <c r="E179" s="113"/>
      <c r="F179" s="114"/>
      <c r="G179" s="114"/>
      <c r="H179" s="114"/>
      <c r="I179" s="115"/>
    </row>
    <row r="180" spans="2:9" x14ac:dyDescent="0.2">
      <c r="B180" s="111"/>
      <c r="C180" s="112"/>
      <c r="D180" s="111"/>
      <c r="E180" s="113"/>
      <c r="F180" s="114"/>
      <c r="G180" s="114"/>
      <c r="H180" s="114"/>
      <c r="I180" s="115"/>
    </row>
    <row r="181" spans="2:9" x14ac:dyDescent="0.2">
      <c r="B181" s="111"/>
      <c r="C181" s="112"/>
      <c r="D181" s="111"/>
      <c r="E181" s="113"/>
      <c r="F181" s="114"/>
      <c r="G181" s="114"/>
      <c r="H181" s="114"/>
      <c r="I181" s="115"/>
    </row>
    <row r="182" spans="2:9" x14ac:dyDescent="0.2">
      <c r="C182" s="112"/>
      <c r="D182" s="111"/>
    </row>
    <row r="183" spans="2:9" x14ac:dyDescent="0.2">
      <c r="C183" s="112"/>
      <c r="D183" s="111"/>
    </row>
    <row r="184" spans="2:9" x14ac:dyDescent="0.2">
      <c r="C184" s="112"/>
      <c r="D184" s="111"/>
    </row>
    <row r="185" spans="2:9" x14ac:dyDescent="0.2">
      <c r="C185" s="112"/>
      <c r="D185" s="111"/>
    </row>
    <row r="186" spans="2:9" x14ac:dyDescent="0.2">
      <c r="C186" s="112"/>
      <c r="D186" s="111"/>
    </row>
    <row r="187" spans="2:9" x14ac:dyDescent="0.2">
      <c r="C187" s="112"/>
      <c r="D187" s="111"/>
    </row>
    <row r="188" spans="2:9" x14ac:dyDescent="0.2">
      <c r="C188" s="112"/>
      <c r="D188" s="111"/>
    </row>
    <row r="189" spans="2:9" x14ac:dyDescent="0.2">
      <c r="C189" s="112"/>
      <c r="D189" s="111"/>
    </row>
    <row r="190" spans="2:9" x14ac:dyDescent="0.2">
      <c r="C190" s="112"/>
      <c r="D190" s="111"/>
    </row>
    <row r="191" spans="2:9" x14ac:dyDescent="0.2">
      <c r="C191" s="112" t="s">
        <v>0</v>
      </c>
      <c r="D191" s="111"/>
    </row>
    <row r="192" spans="2:9" x14ac:dyDescent="0.2">
      <c r="C192" s="112"/>
      <c r="D192" s="111"/>
    </row>
    <row r="193" spans="3:17" x14ac:dyDescent="0.2">
      <c r="C193" s="112"/>
      <c r="D193" s="111"/>
    </row>
    <row r="194" spans="3:17" x14ac:dyDescent="0.2">
      <c r="C194" s="112"/>
      <c r="D194" s="111"/>
    </row>
    <row r="195" spans="3:17" x14ac:dyDescent="0.2">
      <c r="C195" s="112"/>
      <c r="D195" s="111"/>
    </row>
    <row r="196" spans="3:17" x14ac:dyDescent="0.2">
      <c r="C196" s="112"/>
      <c r="D196" s="111"/>
    </row>
    <row r="197" spans="3:17" x14ac:dyDescent="0.2">
      <c r="C197" s="112"/>
      <c r="D197" s="111"/>
    </row>
    <row r="198" spans="3:17" x14ac:dyDescent="0.2">
      <c r="C198" s="38"/>
      <c r="D198" s="111"/>
    </row>
    <row r="199" spans="3:17" x14ac:dyDescent="0.2">
      <c r="C199" s="38"/>
    </row>
    <row r="200" spans="3:17" x14ac:dyDescent="0.2">
      <c r="C200" s="38"/>
    </row>
    <row r="201" spans="3:17" x14ac:dyDescent="0.2">
      <c r="C201" s="38"/>
    </row>
    <row r="204" spans="3:17" ht="15" x14ac:dyDescent="0.25">
      <c r="J204" s="116"/>
      <c r="K204" s="116"/>
      <c r="L204" s="116"/>
      <c r="M204" s="116"/>
      <c r="N204" s="117"/>
      <c r="O204" s="117"/>
      <c r="P204" s="118"/>
      <c r="Q204" s="118"/>
    </row>
    <row r="241" spans="6:8" x14ac:dyDescent="0.2">
      <c r="F241" s="119"/>
      <c r="G241" s="119"/>
      <c r="H241" s="119"/>
    </row>
    <row r="242" spans="6:8" x14ac:dyDescent="0.2">
      <c r="F242" s="119"/>
      <c r="G242" s="119"/>
      <c r="H242" s="119"/>
    </row>
    <row r="243" spans="6:8" x14ac:dyDescent="0.2">
      <c r="F243" s="119"/>
      <c r="G243" s="119"/>
      <c r="H243" s="119"/>
    </row>
    <row r="244" spans="6:8" x14ac:dyDescent="0.2">
      <c r="F244" s="119"/>
      <c r="G244" s="119"/>
      <c r="H244" s="119"/>
    </row>
    <row r="245" spans="6:8" x14ac:dyDescent="0.2">
      <c r="F245" s="119"/>
      <c r="G245" s="119"/>
      <c r="H245" s="119"/>
    </row>
    <row r="246" spans="6:8" x14ac:dyDescent="0.2">
      <c r="F246" s="119"/>
      <c r="G246" s="119"/>
      <c r="H246" s="119"/>
    </row>
    <row r="247" spans="6:8" x14ac:dyDescent="0.2">
      <c r="F247" s="119"/>
      <c r="G247" s="119"/>
      <c r="H247" s="119"/>
    </row>
    <row r="248" spans="6:8" x14ac:dyDescent="0.2">
      <c r="F248" s="119"/>
      <c r="G248" s="119"/>
      <c r="H248" s="119"/>
    </row>
    <row r="249" spans="6:8" x14ac:dyDescent="0.2">
      <c r="F249" s="119"/>
      <c r="G249" s="119"/>
      <c r="H249" s="119"/>
    </row>
    <row r="250" spans="6:8" x14ac:dyDescent="0.2">
      <c r="F250" s="119"/>
      <c r="G250" s="119"/>
      <c r="H250" s="119"/>
    </row>
    <row r="251" spans="6:8" x14ac:dyDescent="0.2">
      <c r="F251" s="119"/>
      <c r="G251" s="119"/>
      <c r="H251" s="119"/>
    </row>
    <row r="252" spans="6:8" x14ac:dyDescent="0.2">
      <c r="F252" s="119"/>
      <c r="G252" s="119"/>
      <c r="H252" s="119"/>
    </row>
    <row r="253" spans="6:8" x14ac:dyDescent="0.2">
      <c r="F253" s="119"/>
      <c r="G253" s="119"/>
      <c r="H253" s="119"/>
    </row>
    <row r="254" spans="6:8" x14ac:dyDescent="0.2">
      <c r="F254" s="119"/>
      <c r="G254" s="119"/>
      <c r="H254" s="119"/>
    </row>
    <row r="255" spans="6:8" x14ac:dyDescent="0.2">
      <c r="F255" s="119"/>
      <c r="G255" s="119"/>
      <c r="H255" s="119"/>
    </row>
    <row r="256" spans="6:8" x14ac:dyDescent="0.2">
      <c r="F256" s="119"/>
      <c r="G256" s="119"/>
      <c r="H256" s="119"/>
    </row>
    <row r="257" spans="2:14" x14ac:dyDescent="0.2">
      <c r="F257" s="119"/>
      <c r="G257" s="119"/>
      <c r="H257" s="119"/>
    </row>
    <row r="258" spans="2:14" x14ac:dyDescent="0.2">
      <c r="F258" s="119"/>
      <c r="G258" s="119"/>
      <c r="H258" s="119"/>
    </row>
    <row r="259" spans="2:14" x14ac:dyDescent="0.2">
      <c r="F259" s="119"/>
      <c r="G259" s="119"/>
      <c r="H259" s="119"/>
    </row>
    <row r="260" spans="2:14" x14ac:dyDescent="0.2">
      <c r="F260" s="119"/>
      <c r="G260" s="119"/>
      <c r="H260" s="119"/>
    </row>
    <row r="261" spans="2:14" x14ac:dyDescent="0.2">
      <c r="F261" s="119"/>
      <c r="G261" s="119"/>
      <c r="H261" s="119"/>
    </row>
    <row r="262" spans="2:14" x14ac:dyDescent="0.2">
      <c r="F262" s="119"/>
      <c r="G262" s="119"/>
      <c r="H262" s="119"/>
    </row>
    <row r="263" spans="2:14" x14ac:dyDescent="0.2">
      <c r="F263" s="119"/>
      <c r="G263" s="119"/>
      <c r="H263" s="119"/>
    </row>
    <row r="267" spans="2:14" x14ac:dyDescent="0.2">
      <c r="B267" s="1"/>
      <c r="C267" s="119"/>
      <c r="D267" s="119"/>
      <c r="E267" s="119"/>
      <c r="F267" s="119"/>
      <c r="G267" s="119"/>
      <c r="H267" s="119"/>
      <c r="I267" s="120"/>
      <c r="J267" s="121"/>
      <c r="K267" s="121"/>
      <c r="L267" s="121"/>
      <c r="M267" s="122"/>
      <c r="N267" s="122"/>
    </row>
    <row r="268" spans="2:14" x14ac:dyDescent="0.2">
      <c r="D268" s="123" t="s">
        <v>174</v>
      </c>
      <c r="E268" s="8"/>
      <c r="F268" s="8"/>
      <c r="G268" s="8"/>
      <c r="H268" s="8"/>
      <c r="I268" s="8"/>
      <c r="J268" s="8"/>
      <c r="K268" s="8"/>
      <c r="L268" s="8"/>
    </row>
    <row r="269" spans="2:14" x14ac:dyDescent="0.2">
      <c r="E269" s="124" t="s">
        <v>175</v>
      </c>
      <c r="F269" s="124"/>
      <c r="G269" s="124"/>
      <c r="H269" s="124"/>
      <c r="I269" s="124"/>
      <c r="J269" s="124"/>
      <c r="K269" s="125"/>
      <c r="L269" s="125"/>
    </row>
  </sheetData>
  <mergeCells count="20">
    <mergeCell ref="E269:J269"/>
    <mergeCell ref="G138:H138"/>
    <mergeCell ref="B142:F142"/>
    <mergeCell ref="I142:L142"/>
    <mergeCell ref="B148:F148"/>
    <mergeCell ref="I148:L148"/>
    <mergeCell ref="B149:F149"/>
    <mergeCell ref="I149:L149"/>
    <mergeCell ref="G92:H92"/>
    <mergeCell ref="G99:H99"/>
    <mergeCell ref="G110:H110"/>
    <mergeCell ref="G121:H121"/>
    <mergeCell ref="G132:H132"/>
    <mergeCell ref="G137:H137"/>
    <mergeCell ref="B4:L4"/>
    <mergeCell ref="B5:L5"/>
    <mergeCell ref="D7:E7"/>
    <mergeCell ref="G49:H49"/>
    <mergeCell ref="G76:H76"/>
    <mergeCell ref="G86:H86"/>
  </mergeCells>
  <printOptions horizontalCentered="1"/>
  <pageMargins left="0.19685039370078741" right="0.19685039370078741" top="0" bottom="0" header="0" footer="0.39370078740157483"/>
  <pageSetup scale="65" orientation="landscape" r:id="rId1"/>
  <headerFooter alignWithMargins="0"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 2020</vt:lpstr>
      <vt:lpstr>'DIC 2020'!Área_de_impresión</vt:lpstr>
      <vt:lpstr>'DIC 2020'!Títulos_a_imprimir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DIRECCION</cp:lastModifiedBy>
  <dcterms:created xsi:type="dcterms:W3CDTF">2021-03-17T19:11:27Z</dcterms:created>
  <dcterms:modified xsi:type="dcterms:W3CDTF">2021-03-17T19:12:08Z</dcterms:modified>
</cp:coreProperties>
</file>